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inapp-my.sharepoint.com/personal/m_deidda_inapp_org/Documents/Documents/AAA_Mercato del Lavoro/Economia_piattaforme/Prodotti e deliverable/Rapporto_Inapp_Istat_BA_RM/AAA_Inapp_Report_pubblicazione/"/>
    </mc:Choice>
  </mc:AlternateContent>
  <xr:revisionPtr revIDLastSave="557" documentId="8_{C8A17C95-15C0-4277-9E1A-7553199FEB8C}" xr6:coauthVersionLast="47" xr6:coauthVersionMax="47" xr10:uidLastSave="{7299E1A5-6F23-4A4A-B35C-B683E72C96BB}"/>
  <bookViews>
    <workbookView xWindow="-120" yWindow="-120" windowWidth="29040" windowHeight="15840" tabRatio="816" firstSheet="51" activeTab="55" xr2:uid="{00000000-000D-0000-FFFF-FFFF00000000}"/>
  </bookViews>
  <sheets>
    <sheet name="Fig. 1.1" sheetId="108" r:id="rId1"/>
    <sheet name="Fig. 1.2" sheetId="109" r:id="rId2"/>
    <sheet name="Fig. 1.3" sheetId="110" r:id="rId3"/>
    <sheet name="Prospetto 1.1" sheetId="25" r:id="rId4"/>
    <sheet name="Tavola 1.1 " sheetId="26" r:id="rId5"/>
    <sheet name="Tavola 1.2" sheetId="27" r:id="rId6"/>
    <sheet name="Tavola 1.3" sheetId="28" r:id="rId7"/>
    <sheet name="Tavola 1.4" sheetId="29" r:id="rId8"/>
    <sheet name="Tavola 1.5" sheetId="30" r:id="rId9"/>
    <sheet name="Tavola 1.6" sheetId="31" r:id="rId10"/>
    <sheet name="Tab 2.1" sheetId="140" r:id="rId11"/>
    <sheet name="Tab 2.2" sheetId="141" r:id="rId12"/>
    <sheet name="tab 2.3" sheetId="142" r:id="rId13"/>
    <sheet name="Schema 2.1" sheetId="143" r:id="rId14"/>
    <sheet name="tab 2.4" sheetId="144" r:id="rId15"/>
    <sheet name="tab 2.5" sheetId="145" r:id="rId16"/>
    <sheet name="tab 2.6" sheetId="146" r:id="rId17"/>
    <sheet name="tab 2.7" sheetId="147" r:id="rId18"/>
    <sheet name="tab 2.8" sheetId="148" r:id="rId19"/>
    <sheet name="tab 2.9" sheetId="149" r:id="rId20"/>
    <sheet name="tab 2.10" sheetId="150" r:id="rId21"/>
    <sheet name="tab 2.11" sheetId="151" r:id="rId22"/>
    <sheet name="tab 2.12" sheetId="152" r:id="rId23"/>
    <sheet name="Schema 2.2" sheetId="153" r:id="rId24"/>
    <sheet name="Schema 2.3" sheetId="154" r:id="rId25"/>
    <sheet name="fig 3.1" sheetId="126" r:id="rId26"/>
    <sheet name="Tab 3.1." sheetId="127" r:id="rId27"/>
    <sheet name="fig 3.2" sheetId="128" r:id="rId28"/>
    <sheet name="Fig 3.3" sheetId="129" r:id="rId29"/>
    <sheet name="tab 3.2" sheetId="130" r:id="rId30"/>
    <sheet name="tab. 3.3" sheetId="131" r:id="rId31"/>
    <sheet name="Tab 3.4" sheetId="132" r:id="rId32"/>
    <sheet name="fig  3.4" sheetId="133" r:id="rId33"/>
    <sheet name="tab 3.5" sheetId="134" r:id="rId34"/>
    <sheet name="fig 3.5" sheetId="135" r:id="rId35"/>
    <sheet name="fig 3.6" sheetId="136" r:id="rId36"/>
    <sheet name="fig 3.7 " sheetId="137" r:id="rId37"/>
    <sheet name="fig 3.8" sheetId="138" r:id="rId38"/>
    <sheet name="Figura 3.9" sheetId="139" r:id="rId39"/>
    <sheet name="Fig. 3.10" sheetId="165" r:id="rId40"/>
    <sheet name="Fig. 3.11 " sheetId="124" r:id="rId41"/>
    <sheet name="Fig. 3.12" sheetId="125" r:id="rId42"/>
    <sheet name="Fig. 3.13" sheetId="56" r:id="rId43"/>
    <sheet name="Tab. 3.6" sheetId="57" r:id="rId44"/>
    <sheet name="Tab. 3.7_" sheetId="58" r:id="rId45"/>
    <sheet name="Fig. 3.14" sheetId="59" r:id="rId46"/>
    <sheet name="Fig. 3.15" sheetId="60" r:id="rId47"/>
    <sheet name="Fig. 3.16" sheetId="61" r:id="rId48"/>
    <sheet name="Fig. 3.17" sheetId="62" r:id="rId49"/>
    <sheet name="Fig. 3.18" sheetId="63" r:id="rId50"/>
    <sheet name="Tab. 3.8_" sheetId="114" r:id="rId51"/>
    <sheet name="Tab. 3.9_" sheetId="64" r:id="rId52"/>
    <sheet name="Tab. 3.10_" sheetId="65" r:id="rId53"/>
    <sheet name="Fig. 3.19" sheetId="67" r:id="rId54"/>
    <sheet name="Fig. 3.20" sheetId="68" r:id="rId55"/>
    <sheet name="Fig. 3.21" sheetId="66" r:id="rId56"/>
    <sheet name="Tab. 3.11" sheetId="69" r:id="rId57"/>
    <sheet name="fig 3.22" sheetId="115" r:id="rId58"/>
    <sheet name="fig 3.23" sheetId="117" r:id="rId59"/>
    <sheet name="tab 3.12_" sheetId="116" r:id="rId60"/>
    <sheet name="fig 3.24" sheetId="118" r:id="rId61"/>
    <sheet name="fig 3.25" sheetId="160" r:id="rId62"/>
    <sheet name="fig. 3.26" sheetId="161" r:id="rId63"/>
    <sheet name="fig 3.27" sheetId="119" r:id="rId64"/>
    <sheet name="tab 3.13_" sheetId="120" r:id="rId65"/>
    <sheet name="figura 3.28" sheetId="121" r:id="rId66"/>
    <sheet name="figura 3.29" sheetId="122" r:id="rId67"/>
    <sheet name="fig 3.30" sheetId="162" r:id="rId68"/>
    <sheet name="fig 3.31" sheetId="163" r:id="rId69"/>
    <sheet name="Fig 3.32" sheetId="82" r:id="rId70"/>
    <sheet name="Tab. 3.14_" sheetId="83" r:id="rId71"/>
    <sheet name="Tab. 3.15_" sheetId="84" r:id="rId72"/>
    <sheet name="Fig 3.33" sheetId="85" r:id="rId73"/>
    <sheet name="Tab. 3.16_" sheetId="86" r:id="rId74"/>
    <sheet name="tab 3.17_" sheetId="159" r:id="rId75"/>
    <sheet name="Tab. 3.18_" sheetId="88" r:id="rId76"/>
    <sheet name="Tab. 3.19_" sheetId="89" r:id="rId77"/>
    <sheet name="Fig 3.34" sheetId="92" r:id="rId78"/>
    <sheet name="Tab. 3.20_" sheetId="90" r:id="rId79"/>
    <sheet name="Tab. 3.21_" sheetId="93" r:id="rId80"/>
    <sheet name="Tab. 3.22_" sheetId="91" r:id="rId81"/>
    <sheet name="Tab. 3.23_" sheetId="96" r:id="rId82"/>
    <sheet name="Tab. 3.24_" sheetId="97" r:id="rId83"/>
    <sheet name="Tab. 3.25_" sheetId="100" r:id="rId84"/>
    <sheet name="Tab. 3.26_" sheetId="99" r:id="rId85"/>
    <sheet name="Fig 3.35" sheetId="101" r:id="rId86"/>
    <sheet name="Tab. 3.27_" sheetId="102" r:id="rId87"/>
    <sheet name="Tab. 3.28_" sheetId="103" r:id="rId88"/>
    <sheet name="Tab. 3.29_" sheetId="104" r:id="rId89"/>
    <sheet name="Tab. 3.30_" sheetId="105" r:id="rId90"/>
    <sheet name="Tab. 3.31_" sheetId="106" r:id="rId91"/>
    <sheet name="Tab. 3.32_" sheetId="107" r:id="rId92"/>
  </sheets>
  <externalReferences>
    <externalReference r:id="rId93"/>
  </externalReferences>
  <definedNames>
    <definedName name="_xlnm._FilterDatabase" localSheetId="60" hidden="1">'fig 3.24'!$A$94:$AB$127</definedName>
    <definedName name="_Hlk128044796" localSheetId="23">'Schema 2.2'!$B$14</definedName>
    <definedName name="_Hlk130551160" localSheetId="31">'Tab 3.4'!$C$7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65" l="1"/>
  <c r="D44" i="165"/>
  <c r="D43" i="165"/>
  <c r="D42" i="165"/>
  <c r="D41" i="165"/>
  <c r="D40" i="165"/>
  <c r="D39" i="165"/>
  <c r="D38" i="165"/>
  <c r="D37" i="165"/>
  <c r="D36" i="165"/>
  <c r="D35" i="165"/>
  <c r="D34" i="165"/>
  <c r="D33" i="165"/>
  <c r="D32" i="165"/>
  <c r="D31" i="165"/>
  <c r="D30" i="165"/>
  <c r="D29" i="165"/>
  <c r="D12" i="165"/>
  <c r="D11" i="165"/>
  <c r="D10" i="165"/>
  <c r="C12" i="162" l="1"/>
  <c r="D12" i="162"/>
  <c r="E12" i="162"/>
  <c r="F12" i="162"/>
  <c r="C13" i="162"/>
  <c r="D13" i="162"/>
  <c r="E13" i="162"/>
  <c r="F13" i="162"/>
  <c r="G6" i="159" l="1"/>
  <c r="H6" i="159"/>
  <c r="G7" i="159"/>
  <c r="H7" i="159"/>
  <c r="G8" i="159"/>
  <c r="H8" i="159"/>
  <c r="G9" i="159"/>
  <c r="H9" i="159"/>
  <c r="F7" i="138" l="1"/>
  <c r="E7" i="138"/>
  <c r="D7" i="138"/>
  <c r="C7" i="138"/>
  <c r="F6" i="138"/>
  <c r="E6" i="138"/>
  <c r="D6" i="138"/>
  <c r="C6" i="138"/>
  <c r="F5" i="138"/>
  <c r="E5" i="138"/>
  <c r="D5" i="138"/>
  <c r="C5" i="138"/>
  <c r="G9" i="128"/>
  <c r="F9" i="128"/>
  <c r="E9" i="128"/>
  <c r="D9" i="128"/>
  <c r="C9" i="128"/>
  <c r="G8" i="128"/>
  <c r="F8" i="128"/>
  <c r="E8" i="128"/>
  <c r="D8" i="128"/>
  <c r="C8" i="128"/>
  <c r="G7" i="128"/>
  <c r="F7" i="128"/>
  <c r="E7" i="128"/>
  <c r="D7" i="128"/>
  <c r="C7" i="128"/>
  <c r="G6" i="128"/>
  <c r="F6" i="128"/>
  <c r="E6" i="128"/>
  <c r="D6" i="128"/>
  <c r="C6" i="128"/>
  <c r="E22" i="125"/>
  <c r="D22" i="125"/>
  <c r="E21" i="125"/>
  <c r="D21" i="125"/>
  <c r="E20" i="125"/>
  <c r="D20" i="125"/>
  <c r="E19" i="125"/>
  <c r="D19" i="125"/>
  <c r="E18" i="125"/>
  <c r="D18" i="125"/>
  <c r="E17" i="125"/>
  <c r="D17" i="125"/>
  <c r="E16" i="125"/>
  <c r="D16" i="125"/>
  <c r="E15" i="125"/>
  <c r="D15" i="125"/>
  <c r="E14" i="125"/>
  <c r="D14" i="125"/>
  <c r="E13" i="125"/>
  <c r="D13" i="125"/>
  <c r="D27" i="124"/>
  <c r="D26" i="124"/>
  <c r="D25" i="124"/>
  <c r="D24" i="124"/>
  <c r="D23" i="124"/>
  <c r="D22" i="124"/>
  <c r="D21" i="124"/>
  <c r="D20" i="124"/>
  <c r="D19" i="124"/>
  <c r="D18" i="124"/>
  <c r="D17" i="124"/>
  <c r="D16" i="124"/>
  <c r="D15" i="124"/>
  <c r="D14" i="124"/>
  <c r="D13" i="124"/>
  <c r="D12" i="124"/>
  <c r="D11" i="124"/>
  <c r="D10" i="124"/>
  <c r="D9" i="124"/>
  <c r="D8" i="124"/>
  <c r="N145" i="118"/>
  <c r="M145" i="118"/>
  <c r="L145" i="118"/>
  <c r="N144" i="118"/>
  <c r="M144" i="118"/>
  <c r="L144" i="118"/>
  <c r="N143" i="118"/>
  <c r="M143" i="118"/>
  <c r="L143" i="118"/>
  <c r="N142" i="118"/>
  <c r="M142" i="118"/>
  <c r="L142" i="118"/>
  <c r="N141" i="118"/>
  <c r="M141" i="118"/>
  <c r="L141" i="118"/>
  <c r="N140" i="118"/>
  <c r="M140" i="118"/>
  <c r="L140" i="118"/>
  <c r="N139" i="118"/>
  <c r="M139" i="118"/>
  <c r="L139" i="118"/>
  <c r="N138" i="118"/>
  <c r="M138" i="118"/>
  <c r="L138" i="118"/>
  <c r="N137" i="118"/>
  <c r="M137" i="118"/>
  <c r="L137" i="118"/>
  <c r="N136" i="118"/>
  <c r="M136" i="118"/>
  <c r="L136" i="118"/>
  <c r="N135" i="118"/>
  <c r="M135" i="118"/>
  <c r="L135" i="118"/>
  <c r="T88" i="118"/>
  <c r="S88" i="118"/>
  <c r="R88" i="118"/>
  <c r="Q88" i="118"/>
  <c r="P88" i="118"/>
  <c r="O88" i="118"/>
  <c r="N88" i="118"/>
  <c r="M88" i="118"/>
  <c r="T87" i="118"/>
  <c r="S87" i="118"/>
  <c r="R87" i="118"/>
  <c r="Q87" i="118"/>
  <c r="P87" i="118"/>
  <c r="O87" i="118"/>
  <c r="N87" i="118"/>
  <c r="M87" i="118"/>
  <c r="T86" i="118"/>
  <c r="S86" i="118"/>
  <c r="R86" i="118"/>
  <c r="Q86" i="118"/>
  <c r="P86" i="118"/>
  <c r="O86" i="118"/>
  <c r="N86" i="118"/>
  <c r="M86" i="118"/>
  <c r="T85" i="118"/>
  <c r="S85" i="118"/>
  <c r="R85" i="118"/>
  <c r="Q85" i="118"/>
  <c r="P85" i="118"/>
  <c r="O85" i="118"/>
  <c r="N85" i="118"/>
  <c r="M85" i="118"/>
  <c r="T84" i="118"/>
  <c r="S84" i="118"/>
  <c r="R84" i="118"/>
  <c r="Q84" i="118"/>
  <c r="P84" i="118"/>
  <c r="O84" i="118"/>
  <c r="N84" i="118"/>
  <c r="M84" i="118"/>
  <c r="T83" i="118"/>
  <c r="S83" i="118"/>
  <c r="R83" i="118"/>
  <c r="Q83" i="118"/>
  <c r="P83" i="118"/>
  <c r="O83" i="118"/>
  <c r="N83" i="118"/>
  <c r="M83" i="118"/>
  <c r="T82" i="118"/>
  <c r="S82" i="118"/>
  <c r="R82" i="118"/>
  <c r="Q82" i="118"/>
  <c r="P82" i="118"/>
  <c r="O82" i="118"/>
  <c r="N82" i="118"/>
  <c r="M82" i="118"/>
  <c r="T81" i="118"/>
  <c r="S81" i="118"/>
  <c r="R81" i="118"/>
  <c r="Q81" i="118"/>
  <c r="P81" i="118"/>
  <c r="O81" i="118"/>
  <c r="N81" i="118"/>
  <c r="M81" i="118"/>
  <c r="T80" i="118"/>
  <c r="S80" i="118"/>
  <c r="R80" i="118"/>
  <c r="Q80" i="118"/>
  <c r="P80" i="118"/>
  <c r="O80" i="118"/>
  <c r="N80" i="118"/>
  <c r="M80" i="118"/>
  <c r="T79" i="118"/>
  <c r="S79" i="118"/>
  <c r="R79" i="118"/>
  <c r="Q79" i="118"/>
  <c r="P79" i="118"/>
  <c r="O79" i="118"/>
  <c r="N79" i="118"/>
  <c r="M79" i="118"/>
  <c r="T78" i="118"/>
  <c r="S78" i="118"/>
  <c r="R78" i="118"/>
  <c r="Q78" i="118"/>
  <c r="P78" i="118"/>
  <c r="O78" i="118"/>
  <c r="N78" i="118"/>
  <c r="M78" i="118"/>
  <c r="T77" i="118"/>
  <c r="S77" i="118"/>
  <c r="R77" i="118"/>
  <c r="Q77" i="118"/>
  <c r="P77" i="118"/>
  <c r="O77" i="118"/>
  <c r="N77" i="118"/>
  <c r="M77" i="118"/>
  <c r="T76" i="118"/>
  <c r="S76" i="118"/>
  <c r="R76" i="118"/>
  <c r="Q76" i="118"/>
  <c r="P76" i="118"/>
  <c r="O76" i="118"/>
  <c r="N76" i="118"/>
  <c r="M76" i="118"/>
  <c r="T75" i="118"/>
  <c r="S75" i="118"/>
  <c r="R75" i="118"/>
  <c r="Q75" i="118"/>
  <c r="P75" i="118"/>
  <c r="O75" i="118"/>
  <c r="N75" i="118"/>
  <c r="M75" i="118"/>
  <c r="T74" i="118"/>
  <c r="S74" i="118"/>
  <c r="R74" i="118"/>
  <c r="Q74" i="118"/>
  <c r="P74" i="118"/>
  <c r="O74" i="118"/>
  <c r="N74" i="118"/>
  <c r="M74" i="118"/>
  <c r="T73" i="118"/>
  <c r="S73" i="118"/>
  <c r="R73" i="118"/>
  <c r="Q73" i="118"/>
  <c r="P73" i="118"/>
  <c r="O73" i="118"/>
  <c r="N73" i="118"/>
  <c r="M73" i="118"/>
  <c r="T72" i="118"/>
  <c r="S72" i="118"/>
  <c r="R72" i="118"/>
  <c r="Q72" i="118"/>
  <c r="P72" i="118"/>
  <c r="O72" i="118"/>
  <c r="N72" i="118"/>
  <c r="M72" i="118"/>
  <c r="T71" i="118"/>
  <c r="S71" i="118"/>
  <c r="R71" i="118"/>
  <c r="Q71" i="118"/>
  <c r="P71" i="118"/>
  <c r="O71" i="118"/>
  <c r="N71" i="118"/>
  <c r="M71" i="118"/>
  <c r="T70" i="118"/>
  <c r="S70" i="118"/>
  <c r="R70" i="118"/>
  <c r="Q70" i="118"/>
  <c r="P70" i="118"/>
  <c r="O70" i="118"/>
  <c r="N70" i="118"/>
  <c r="M70" i="118"/>
  <c r="T69" i="118"/>
  <c r="S69" i="118"/>
  <c r="V69" i="118" s="1"/>
  <c r="R69" i="118"/>
  <c r="Q69" i="118"/>
  <c r="P69" i="118"/>
  <c r="O69" i="118"/>
  <c r="N69" i="118"/>
  <c r="M69" i="118"/>
  <c r="T68" i="118"/>
  <c r="S68" i="118"/>
  <c r="R68" i="118"/>
  <c r="Q68" i="118"/>
  <c r="P68" i="118"/>
  <c r="O68" i="118"/>
  <c r="N68" i="118"/>
  <c r="M68" i="118"/>
  <c r="T67" i="118"/>
  <c r="S67" i="118"/>
  <c r="R67" i="118"/>
  <c r="Q67" i="118"/>
  <c r="P67" i="118"/>
  <c r="O67" i="118"/>
  <c r="N67" i="118"/>
  <c r="M67" i="118"/>
  <c r="T66" i="118"/>
  <c r="S66" i="118"/>
  <c r="V66" i="118" s="1"/>
  <c r="R66" i="118"/>
  <c r="Q66" i="118"/>
  <c r="P66" i="118"/>
  <c r="O66" i="118"/>
  <c r="N66" i="118"/>
  <c r="M66" i="118"/>
  <c r="T65" i="118"/>
  <c r="S65" i="118"/>
  <c r="R65" i="118"/>
  <c r="Q65" i="118"/>
  <c r="P65" i="118"/>
  <c r="O65" i="118"/>
  <c r="N65" i="118"/>
  <c r="M65" i="118"/>
  <c r="T64" i="118"/>
  <c r="S64" i="118"/>
  <c r="R64" i="118"/>
  <c r="Q64" i="118"/>
  <c r="P64" i="118"/>
  <c r="O64" i="118"/>
  <c r="N64" i="118"/>
  <c r="M64" i="118"/>
  <c r="T63" i="118"/>
  <c r="S63" i="118"/>
  <c r="V63" i="118" s="1"/>
  <c r="R63" i="118"/>
  <c r="Q63" i="118"/>
  <c r="P63" i="118"/>
  <c r="O63" i="118"/>
  <c r="N63" i="118"/>
  <c r="M63" i="118"/>
  <c r="T62" i="118"/>
  <c r="S62" i="118"/>
  <c r="R62" i="118"/>
  <c r="Q62" i="118"/>
  <c r="P62" i="118"/>
  <c r="O62" i="118"/>
  <c r="N62" i="118"/>
  <c r="M62" i="118"/>
  <c r="T61" i="118"/>
  <c r="S61" i="118"/>
  <c r="R61" i="118"/>
  <c r="Q61" i="118"/>
  <c r="P61" i="118"/>
  <c r="O61" i="118"/>
  <c r="N61" i="118"/>
  <c r="M61" i="118"/>
  <c r="T60" i="118"/>
  <c r="S60" i="118"/>
  <c r="V60" i="118" s="1"/>
  <c r="R60" i="118"/>
  <c r="Q60" i="118"/>
  <c r="P60" i="118"/>
  <c r="O60" i="118"/>
  <c r="N60" i="118"/>
  <c r="M60" i="118"/>
  <c r="T59" i="118"/>
  <c r="S59" i="118"/>
  <c r="R59" i="118"/>
  <c r="Q59" i="118"/>
  <c r="P59" i="118"/>
  <c r="O59" i="118"/>
  <c r="N59" i="118"/>
  <c r="M59" i="118"/>
  <c r="T58" i="118"/>
  <c r="S58" i="118"/>
  <c r="R58" i="118"/>
  <c r="Q58" i="118"/>
  <c r="P58" i="118"/>
  <c r="O58" i="118"/>
  <c r="N58" i="118"/>
  <c r="M58" i="118"/>
  <c r="T57" i="118"/>
  <c r="S57" i="118"/>
  <c r="V57" i="118" s="1"/>
  <c r="R57" i="118"/>
  <c r="Q57" i="118"/>
  <c r="P57" i="118"/>
  <c r="O57" i="118"/>
  <c r="N57" i="118"/>
  <c r="M57" i="118"/>
  <c r="T56" i="118"/>
  <c r="S56" i="118"/>
  <c r="R56" i="118"/>
  <c r="Q56" i="118"/>
  <c r="P56" i="118"/>
  <c r="O56" i="118"/>
  <c r="N56" i="118"/>
  <c r="M56" i="118"/>
  <c r="T55" i="118"/>
  <c r="S55" i="118"/>
  <c r="R55" i="118"/>
  <c r="Q55" i="118"/>
  <c r="P55" i="118"/>
  <c r="O55" i="118"/>
  <c r="N55" i="118"/>
  <c r="M55" i="118"/>
  <c r="T54" i="118"/>
  <c r="S54" i="118"/>
  <c r="R54" i="118"/>
  <c r="Q54" i="118"/>
  <c r="P54" i="118"/>
  <c r="O54" i="118"/>
  <c r="N54" i="118"/>
  <c r="M54" i="118"/>
  <c r="T53" i="118"/>
  <c r="S53" i="118"/>
  <c r="R53" i="118"/>
  <c r="Q53" i="118"/>
  <c r="P53" i="118"/>
  <c r="O53" i="118"/>
  <c r="N53" i="118"/>
  <c r="M53" i="118"/>
  <c r="T52" i="118"/>
  <c r="S52" i="118"/>
  <c r="R52" i="118"/>
  <c r="Q52" i="118"/>
  <c r="P52" i="118"/>
  <c r="O52" i="118"/>
  <c r="N52" i="118"/>
  <c r="M52" i="118"/>
  <c r="T51" i="118"/>
  <c r="S51" i="118"/>
  <c r="R51" i="118"/>
  <c r="Q51" i="118"/>
  <c r="P51" i="118"/>
  <c r="O51" i="118"/>
  <c r="N51" i="118"/>
  <c r="M51" i="118"/>
  <c r="T50" i="118"/>
  <c r="S50" i="118"/>
  <c r="R50" i="118"/>
  <c r="Q50" i="118"/>
  <c r="P50" i="118"/>
  <c r="O50" i="118"/>
  <c r="N50" i="118"/>
  <c r="M50" i="118"/>
  <c r="T49" i="118"/>
  <c r="S49" i="118"/>
  <c r="R49" i="118"/>
  <c r="Q49" i="118"/>
  <c r="P49" i="118"/>
  <c r="O49" i="118"/>
  <c r="N49" i="118"/>
  <c r="M49" i="118"/>
  <c r="T48" i="118"/>
  <c r="S48" i="118"/>
  <c r="R48" i="118"/>
  <c r="Q48" i="118"/>
  <c r="P48" i="118"/>
  <c r="O48" i="118"/>
  <c r="N48" i="118"/>
  <c r="M48" i="118"/>
  <c r="T47" i="118"/>
  <c r="S47" i="118"/>
  <c r="R47" i="118"/>
  <c r="Q47" i="118"/>
  <c r="P47" i="118"/>
  <c r="O47" i="118"/>
  <c r="N47" i="118"/>
  <c r="M47" i="118"/>
  <c r="T46" i="118"/>
  <c r="S46" i="118"/>
  <c r="R46" i="118"/>
  <c r="Q46" i="118"/>
  <c r="P46" i="118"/>
  <c r="O46" i="118"/>
  <c r="N46" i="118"/>
  <c r="M46" i="118"/>
  <c r="T45" i="118"/>
  <c r="S45" i="118"/>
  <c r="R45" i="118"/>
  <c r="Q45" i="118"/>
  <c r="P45" i="118"/>
  <c r="O45" i="118"/>
  <c r="N45" i="118"/>
  <c r="M45" i="118"/>
  <c r="T44" i="118"/>
  <c r="S44" i="118"/>
  <c r="R44" i="118"/>
  <c r="Q44" i="118"/>
  <c r="P44" i="118"/>
  <c r="O44" i="118"/>
  <c r="N44" i="118"/>
  <c r="M44" i="118"/>
  <c r="T43" i="118"/>
  <c r="S43" i="118"/>
  <c r="R43" i="118"/>
  <c r="Q43" i="118"/>
  <c r="P43" i="118"/>
  <c r="O43" i="118"/>
  <c r="N43" i="118"/>
  <c r="M43" i="118"/>
  <c r="T42" i="118"/>
  <c r="V42" i="118" s="1"/>
  <c r="S42" i="118"/>
  <c r="R42" i="118"/>
  <c r="Q42" i="118"/>
  <c r="P42" i="118"/>
  <c r="O42" i="118"/>
  <c r="N42" i="118"/>
  <c r="M42" i="118"/>
  <c r="T41" i="118"/>
  <c r="S41" i="118"/>
  <c r="R41" i="118"/>
  <c r="Q41" i="118"/>
  <c r="P41" i="118"/>
  <c r="O41" i="118"/>
  <c r="N41" i="118"/>
  <c r="M41" i="118"/>
  <c r="T40" i="118"/>
  <c r="S40" i="118"/>
  <c r="R40" i="118"/>
  <c r="Q40" i="118"/>
  <c r="P40" i="118"/>
  <c r="O40" i="118"/>
  <c r="N40" i="118"/>
  <c r="M40" i="118"/>
  <c r="T39" i="118"/>
  <c r="S39" i="118"/>
  <c r="R39" i="118"/>
  <c r="Q39" i="118"/>
  <c r="P39" i="118"/>
  <c r="O39" i="118"/>
  <c r="N39" i="118"/>
  <c r="M39" i="118"/>
  <c r="K39" i="118"/>
  <c r="T38" i="118"/>
  <c r="S38" i="118"/>
  <c r="R38" i="118"/>
  <c r="Q38" i="118"/>
  <c r="P38" i="118"/>
  <c r="O38" i="118"/>
  <c r="N38" i="118"/>
  <c r="M38" i="118"/>
  <c r="T37" i="118"/>
  <c r="S37" i="118"/>
  <c r="R37" i="118"/>
  <c r="Q37" i="118"/>
  <c r="P37" i="118"/>
  <c r="O37" i="118"/>
  <c r="N37" i="118"/>
  <c r="M37" i="118"/>
  <c r="T36" i="118"/>
  <c r="S36" i="118"/>
  <c r="R36" i="118"/>
  <c r="Q36" i="118"/>
  <c r="P36" i="118"/>
  <c r="O36" i="118"/>
  <c r="N36" i="118"/>
  <c r="M36" i="118"/>
  <c r="T35" i="118"/>
  <c r="S35" i="118"/>
  <c r="V35" i="118" s="1"/>
  <c r="R35" i="118"/>
  <c r="Q35" i="118"/>
  <c r="P35" i="118"/>
  <c r="O35" i="118"/>
  <c r="N35" i="118"/>
  <c r="M35" i="118"/>
  <c r="K35" i="118"/>
  <c r="T34" i="118"/>
  <c r="R34" i="118"/>
  <c r="P34" i="118"/>
  <c r="N34" i="118"/>
  <c r="T33" i="118"/>
  <c r="R33" i="118"/>
  <c r="P33" i="118"/>
  <c r="N33" i="118"/>
  <c r="T32" i="118"/>
  <c r="R32" i="118"/>
  <c r="P32" i="118"/>
  <c r="N32" i="118"/>
  <c r="T31" i="118"/>
  <c r="R31" i="118"/>
  <c r="P31" i="118"/>
  <c r="N31" i="118"/>
  <c r="T30" i="118"/>
  <c r="R30" i="118"/>
  <c r="P30" i="118"/>
  <c r="N30" i="118"/>
  <c r="T29" i="118"/>
  <c r="R29" i="118"/>
  <c r="P29" i="118"/>
  <c r="N29" i="118"/>
  <c r="T28" i="118"/>
  <c r="R28" i="118"/>
  <c r="P28" i="118"/>
  <c r="N28" i="118"/>
  <c r="T27" i="118"/>
  <c r="R27" i="118"/>
  <c r="P27" i="118"/>
  <c r="N27" i="118"/>
  <c r="T26" i="118"/>
  <c r="R26" i="118"/>
  <c r="P26" i="118"/>
  <c r="N26" i="118"/>
  <c r="T25" i="118"/>
  <c r="S25" i="118"/>
  <c r="R25" i="118"/>
  <c r="Q25" i="118"/>
  <c r="P25" i="118"/>
  <c r="O25" i="118"/>
  <c r="N25" i="118"/>
  <c r="M25" i="118"/>
  <c r="T24" i="118"/>
  <c r="S24" i="118"/>
  <c r="R24" i="118"/>
  <c r="Q24" i="118"/>
  <c r="P24" i="118"/>
  <c r="O24" i="118"/>
  <c r="N24" i="118"/>
  <c r="M24" i="118"/>
  <c r="T23" i="118"/>
  <c r="S23" i="118"/>
  <c r="R23" i="118"/>
  <c r="Q23" i="118"/>
  <c r="P23" i="118"/>
  <c r="O23" i="118"/>
  <c r="N23" i="118"/>
  <c r="M23" i="118"/>
  <c r="T22" i="118"/>
  <c r="S22" i="118"/>
  <c r="R22" i="118"/>
  <c r="Q22" i="118"/>
  <c r="P22" i="118"/>
  <c r="O22" i="118"/>
  <c r="N22" i="118"/>
  <c r="M22" i="118"/>
  <c r="T21" i="118"/>
  <c r="S21" i="118"/>
  <c r="R21" i="118"/>
  <c r="Q21" i="118"/>
  <c r="P21" i="118"/>
  <c r="O21" i="118"/>
  <c r="N21" i="118"/>
  <c r="M21" i="118"/>
  <c r="T20" i="118"/>
  <c r="S20" i="118"/>
  <c r="R20" i="118"/>
  <c r="Q20" i="118"/>
  <c r="P20" i="118"/>
  <c r="O20" i="118"/>
  <c r="N20" i="118"/>
  <c r="M20" i="118"/>
  <c r="T19" i="118"/>
  <c r="S19" i="118"/>
  <c r="R19" i="118"/>
  <c r="Q19" i="118"/>
  <c r="P19" i="118"/>
  <c r="O19" i="118"/>
  <c r="N19" i="118"/>
  <c r="M19" i="118"/>
  <c r="T18" i="118"/>
  <c r="S18" i="118"/>
  <c r="R18" i="118"/>
  <c r="Q18" i="118"/>
  <c r="P18" i="118"/>
  <c r="O18" i="118"/>
  <c r="N18" i="118"/>
  <c r="M18" i="118"/>
  <c r="T17" i="118"/>
  <c r="S17" i="118"/>
  <c r="R17" i="118"/>
  <c r="Q17" i="118"/>
  <c r="P17" i="118"/>
  <c r="O17" i="118"/>
  <c r="N17" i="118"/>
  <c r="M17" i="118"/>
  <c r="T16" i="118"/>
  <c r="S16" i="118"/>
  <c r="R16" i="118"/>
  <c r="Q16" i="118"/>
  <c r="P16" i="118"/>
  <c r="O16" i="118"/>
  <c r="N16" i="118"/>
  <c r="M16" i="118"/>
  <c r="T15" i="118"/>
  <c r="S15" i="118"/>
  <c r="R15" i="118"/>
  <c r="Q15" i="118"/>
  <c r="P15" i="118"/>
  <c r="O15" i="118"/>
  <c r="N15" i="118"/>
  <c r="M15" i="118"/>
  <c r="T14" i="118"/>
  <c r="S14" i="118"/>
  <c r="R14" i="118"/>
  <c r="Q14" i="118"/>
  <c r="P14" i="118"/>
  <c r="O14" i="118"/>
  <c r="N14" i="118"/>
  <c r="M14" i="118"/>
  <c r="T13" i="118"/>
  <c r="S13" i="118"/>
  <c r="R13" i="118"/>
  <c r="Q13" i="118"/>
  <c r="P13" i="118"/>
  <c r="O13" i="118"/>
  <c r="N13" i="118"/>
  <c r="M13" i="118"/>
  <c r="T12" i="118"/>
  <c r="S12" i="118"/>
  <c r="R12" i="118"/>
  <c r="Q12" i="118"/>
  <c r="P12" i="118"/>
  <c r="O12" i="118"/>
  <c r="N12" i="118"/>
  <c r="M12" i="118"/>
  <c r="T11" i="118"/>
  <c r="S11" i="118"/>
  <c r="R11" i="118"/>
  <c r="Q11" i="118"/>
  <c r="P11" i="118"/>
  <c r="O11" i="118"/>
  <c r="N11" i="118"/>
  <c r="M11" i="118"/>
  <c r="T10" i="118"/>
  <c r="S10" i="118"/>
  <c r="R10" i="118"/>
  <c r="Q10" i="118"/>
  <c r="P10" i="118"/>
  <c r="O10" i="118"/>
  <c r="N10" i="118"/>
  <c r="M10" i="118"/>
  <c r="T9" i="118"/>
  <c r="S9" i="118"/>
  <c r="R9" i="118"/>
  <c r="Q9" i="118"/>
  <c r="P9" i="118"/>
  <c r="O9" i="118"/>
  <c r="N9" i="118"/>
  <c r="M9" i="118"/>
  <c r="T8" i="118"/>
  <c r="S8" i="118"/>
  <c r="R8" i="118"/>
  <c r="Q8" i="118"/>
  <c r="P8" i="118"/>
  <c r="O8" i="118"/>
  <c r="N8" i="118"/>
  <c r="M8" i="118"/>
  <c r="T7" i="118"/>
  <c r="S7" i="118"/>
  <c r="R7" i="118"/>
  <c r="Q7" i="118"/>
  <c r="P7" i="118"/>
  <c r="O7" i="118"/>
  <c r="N7" i="118"/>
  <c r="M7" i="118"/>
  <c r="M16" i="117"/>
  <c r="J15" i="117"/>
  <c r="G15" i="117"/>
  <c r="D15" i="117"/>
  <c r="S25" i="116"/>
  <c r="R25" i="116"/>
  <c r="Q25" i="116"/>
  <c r="P25" i="116"/>
  <c r="O25" i="116"/>
  <c r="N25" i="116"/>
  <c r="M25" i="116"/>
  <c r="L25" i="116"/>
  <c r="S24" i="116"/>
  <c r="R24" i="116"/>
  <c r="Q24" i="116"/>
  <c r="P24" i="116"/>
  <c r="O24" i="116"/>
  <c r="N24" i="116"/>
  <c r="M24" i="116"/>
  <c r="L24" i="116"/>
  <c r="S23" i="116"/>
  <c r="R23" i="116"/>
  <c r="Q23" i="116"/>
  <c r="P23" i="116"/>
  <c r="O23" i="116"/>
  <c r="N23" i="116"/>
  <c r="M23" i="116"/>
  <c r="L23" i="116"/>
  <c r="S22" i="116"/>
  <c r="R22" i="116"/>
  <c r="Q22" i="116"/>
  <c r="P22" i="116"/>
  <c r="O22" i="116"/>
  <c r="N22" i="116"/>
  <c r="M22" i="116"/>
  <c r="L22" i="116"/>
  <c r="S21" i="116"/>
  <c r="R21" i="116"/>
  <c r="Q21" i="116"/>
  <c r="P21" i="116"/>
  <c r="O21" i="116"/>
  <c r="N21" i="116"/>
  <c r="M21" i="116"/>
  <c r="L21" i="116"/>
  <c r="S20" i="116"/>
  <c r="R20" i="116"/>
  <c r="Q20" i="116"/>
  <c r="P20" i="116"/>
  <c r="O20" i="116"/>
  <c r="N20" i="116"/>
  <c r="M20" i="116"/>
  <c r="L20" i="116"/>
  <c r="S19" i="116"/>
  <c r="R19" i="116"/>
  <c r="Q19" i="116"/>
  <c r="P19" i="116"/>
  <c r="O19" i="116"/>
  <c r="N19" i="116"/>
  <c r="M19" i="116"/>
  <c r="L19" i="116"/>
  <c r="S18" i="116"/>
  <c r="R18" i="116"/>
  <c r="Q18" i="116"/>
  <c r="P18" i="116"/>
  <c r="O18" i="116"/>
  <c r="N18" i="116"/>
  <c r="M18" i="116"/>
  <c r="L18" i="116"/>
  <c r="S17" i="116"/>
  <c r="R17" i="116"/>
  <c r="Q17" i="116"/>
  <c r="P17" i="116"/>
  <c r="O17" i="116"/>
  <c r="N17" i="116"/>
  <c r="M17" i="116"/>
  <c r="L17" i="116"/>
  <c r="S16" i="116"/>
  <c r="R16" i="116"/>
  <c r="Q16" i="116"/>
  <c r="P16" i="116"/>
  <c r="O16" i="116"/>
  <c r="N16" i="116"/>
  <c r="M16" i="116"/>
  <c r="L16" i="116"/>
  <c r="S15" i="116"/>
  <c r="R15" i="116"/>
  <c r="Q15" i="116"/>
  <c r="P15" i="116"/>
  <c r="O15" i="116"/>
  <c r="N15" i="116"/>
  <c r="M15" i="116"/>
  <c r="L15" i="116"/>
  <c r="S14" i="116"/>
  <c r="R14" i="116"/>
  <c r="Q14" i="116"/>
  <c r="P14" i="116"/>
  <c r="O14" i="116"/>
  <c r="N14" i="116"/>
  <c r="M14" i="116"/>
  <c r="L14" i="116"/>
  <c r="S13" i="116"/>
  <c r="R13" i="116"/>
  <c r="Q13" i="116"/>
  <c r="P13" i="116"/>
  <c r="O13" i="116"/>
  <c r="N13" i="116"/>
  <c r="M13" i="116"/>
  <c r="L13" i="116"/>
  <c r="S12" i="116"/>
  <c r="R12" i="116"/>
  <c r="Q12" i="116"/>
  <c r="P12" i="116"/>
  <c r="O12" i="116"/>
  <c r="N12" i="116"/>
  <c r="M12" i="116"/>
  <c r="L12" i="116"/>
  <c r="S11" i="116"/>
  <c r="R11" i="116"/>
  <c r="Q11" i="116"/>
  <c r="P11" i="116"/>
  <c r="O11" i="116"/>
  <c r="N11" i="116"/>
  <c r="M11" i="116"/>
  <c r="L11" i="116"/>
  <c r="S10" i="116"/>
  <c r="R10" i="116"/>
  <c r="Q10" i="116"/>
  <c r="P10" i="116"/>
  <c r="O10" i="116"/>
  <c r="N10" i="116"/>
  <c r="M10" i="116"/>
  <c r="L10" i="116"/>
  <c r="S9" i="116"/>
  <c r="R9" i="116"/>
  <c r="Q9" i="116"/>
  <c r="P9" i="116"/>
  <c r="O9" i="116"/>
  <c r="N9" i="116"/>
  <c r="M9" i="116"/>
  <c r="L9" i="116"/>
  <c r="S8" i="116"/>
  <c r="R8" i="116"/>
  <c r="Q8" i="116"/>
  <c r="P8" i="116"/>
  <c r="O8" i="116"/>
  <c r="N8" i="116"/>
  <c r="M8" i="116"/>
  <c r="L8" i="116"/>
  <c r="S7" i="116"/>
  <c r="R7" i="116"/>
  <c r="Q7" i="116"/>
  <c r="P7" i="116"/>
  <c r="O7" i="116"/>
  <c r="N7" i="116"/>
  <c r="M7" i="116"/>
  <c r="L7" i="116"/>
  <c r="N21" i="115"/>
  <c r="M21" i="115"/>
  <c r="K21" i="115"/>
  <c r="J21" i="115"/>
  <c r="I21" i="115"/>
  <c r="N20" i="115"/>
  <c r="M20" i="115"/>
  <c r="K20" i="115"/>
  <c r="L20" i="115" s="1"/>
  <c r="J20" i="115"/>
  <c r="I20" i="115"/>
  <c r="N19" i="115"/>
  <c r="M19" i="115"/>
  <c r="K19" i="115"/>
  <c r="L19" i="115" s="1"/>
  <c r="J19" i="115"/>
  <c r="I19" i="115"/>
  <c r="N18" i="115"/>
  <c r="M18" i="115"/>
  <c r="K18" i="115"/>
  <c r="L18" i="115" s="1"/>
  <c r="J18" i="115"/>
  <c r="I18" i="115"/>
  <c r="K8" i="115"/>
  <c r="J8" i="115"/>
  <c r="I8" i="115"/>
  <c r="G8" i="115"/>
  <c r="K7" i="115"/>
  <c r="J7" i="115"/>
  <c r="I7" i="115"/>
  <c r="G7" i="115"/>
  <c r="K6" i="115"/>
  <c r="J6" i="115"/>
  <c r="I6" i="115"/>
  <c r="G6" i="115"/>
  <c r="K5" i="115"/>
  <c r="J5" i="115"/>
  <c r="I5" i="115"/>
  <c r="G5" i="115"/>
  <c r="K4" i="115"/>
  <c r="J4" i="115"/>
  <c r="I4" i="115"/>
  <c r="G4" i="115"/>
  <c r="V51" i="118" l="1"/>
  <c r="V54" i="118"/>
  <c r="V39" i="118"/>
  <c r="V45" i="118"/>
  <c r="V48" i="118"/>
  <c r="L21" i="115"/>
  <c r="R27" i="107"/>
  <c r="Q27" i="107"/>
  <c r="P27" i="107"/>
  <c r="O27" i="107"/>
  <c r="N27" i="107"/>
  <c r="M27" i="107"/>
  <c r="R26" i="107"/>
  <c r="Q26" i="107"/>
  <c r="P26" i="107"/>
  <c r="O26" i="107"/>
  <c r="N26" i="107"/>
  <c r="M26" i="107"/>
  <c r="R25" i="107"/>
  <c r="Q25" i="107"/>
  <c r="P25" i="107"/>
  <c r="O25" i="107"/>
  <c r="N25" i="107"/>
  <c r="M25" i="107"/>
  <c r="R24" i="107"/>
  <c r="Q24" i="107"/>
  <c r="P24" i="107"/>
  <c r="O24" i="107"/>
  <c r="N24" i="107"/>
  <c r="M24" i="107"/>
  <c r="R16" i="107"/>
  <c r="Q16" i="107"/>
  <c r="P16" i="107"/>
  <c r="O16" i="107"/>
  <c r="N16" i="107"/>
  <c r="M16" i="107"/>
  <c r="R15" i="107"/>
  <c r="Q15" i="107"/>
  <c r="P15" i="107"/>
  <c r="O15" i="107"/>
  <c r="N15" i="107"/>
  <c r="M15" i="107"/>
  <c r="R14" i="107"/>
  <c r="Q14" i="107"/>
  <c r="P14" i="107"/>
  <c r="O14" i="107"/>
  <c r="N14" i="107"/>
  <c r="M14" i="107"/>
  <c r="R13" i="107"/>
  <c r="Q13" i="107"/>
  <c r="P13" i="107"/>
  <c r="O13" i="107"/>
  <c r="N13" i="107"/>
  <c r="M13" i="107"/>
  <c r="R8" i="107"/>
  <c r="Q8" i="107"/>
  <c r="P8" i="107"/>
  <c r="O8" i="107"/>
  <c r="N8" i="107"/>
  <c r="M8" i="107"/>
  <c r="R7" i="107"/>
  <c r="Q7" i="107"/>
  <c r="P7" i="107"/>
  <c r="O7" i="107"/>
  <c r="N7" i="107"/>
  <c r="M7" i="107"/>
  <c r="R6" i="107"/>
  <c r="Q6" i="107"/>
  <c r="P6" i="107"/>
  <c r="O6" i="107"/>
  <c r="N6" i="107"/>
  <c r="M6" i="107"/>
  <c r="R5" i="107"/>
  <c r="Q5" i="107"/>
  <c r="P5" i="107"/>
  <c r="O5" i="107"/>
  <c r="N5" i="107"/>
  <c r="M5" i="107"/>
  <c r="R19" i="106"/>
  <c r="Q19" i="106"/>
  <c r="P19" i="106"/>
  <c r="O19" i="106"/>
  <c r="N19" i="106"/>
  <c r="M19" i="106"/>
  <c r="R18" i="106"/>
  <c r="Q18" i="106"/>
  <c r="P18" i="106"/>
  <c r="O18" i="106"/>
  <c r="N18" i="106"/>
  <c r="M18" i="106"/>
  <c r="R17" i="106"/>
  <c r="Q17" i="106"/>
  <c r="P17" i="106"/>
  <c r="O17" i="106"/>
  <c r="N17" i="106"/>
  <c r="M17" i="106"/>
  <c r="R16" i="106"/>
  <c r="Q16" i="106"/>
  <c r="P16" i="106"/>
  <c r="O16" i="106"/>
  <c r="N16" i="106"/>
  <c r="M16" i="106"/>
  <c r="R11" i="106"/>
  <c r="Q11" i="106"/>
  <c r="P11" i="106"/>
  <c r="O11" i="106"/>
  <c r="N11" i="106"/>
  <c r="M11" i="106"/>
  <c r="R10" i="106"/>
  <c r="Q10" i="106"/>
  <c r="P10" i="106"/>
  <c r="O10" i="106"/>
  <c r="N10" i="106"/>
  <c r="M10" i="106"/>
  <c r="R9" i="106"/>
  <c r="Q9" i="106"/>
  <c r="P9" i="106"/>
  <c r="O9" i="106"/>
  <c r="N9" i="106"/>
  <c r="M9" i="106"/>
  <c r="R8" i="106"/>
  <c r="Q8" i="106"/>
  <c r="P8" i="106"/>
  <c r="O8" i="106"/>
  <c r="N8" i="106"/>
  <c r="M8" i="106"/>
  <c r="F20" i="105"/>
  <c r="E20" i="105"/>
  <c r="D20" i="105"/>
  <c r="C20" i="105"/>
  <c r="F6" i="105"/>
  <c r="E6" i="105"/>
  <c r="F5" i="105"/>
  <c r="E5" i="105"/>
  <c r="Q31" i="104"/>
  <c r="N31" i="104"/>
  <c r="Q30" i="104"/>
  <c r="N30" i="104"/>
  <c r="Q29" i="104"/>
  <c r="N29" i="104"/>
  <c r="Q28" i="104"/>
  <c r="N28" i="104"/>
  <c r="AC25" i="104"/>
  <c r="AA25" i="104"/>
  <c r="Y25" i="104"/>
  <c r="W25" i="104"/>
  <c r="R11" i="104"/>
  <c r="Q11" i="104"/>
  <c r="P11" i="104"/>
  <c r="O11" i="104"/>
  <c r="N11" i="104"/>
  <c r="M11" i="104"/>
  <c r="R10" i="104"/>
  <c r="Q10" i="104"/>
  <c r="P10" i="104"/>
  <c r="O10" i="104"/>
  <c r="N10" i="104"/>
  <c r="M10" i="104"/>
  <c r="R9" i="104"/>
  <c r="Q9" i="104"/>
  <c r="P9" i="104"/>
  <c r="O9" i="104"/>
  <c r="N9" i="104"/>
  <c r="M9" i="104"/>
  <c r="R8" i="104"/>
  <c r="Q8" i="104"/>
  <c r="P8" i="104"/>
  <c r="O8" i="104"/>
  <c r="N8" i="104"/>
  <c r="M8" i="104"/>
  <c r="Q30" i="103"/>
  <c r="N30" i="103"/>
  <c r="Q29" i="103"/>
  <c r="N29" i="103"/>
  <c r="Q28" i="103"/>
  <c r="N28" i="103"/>
  <c r="Q27" i="103"/>
  <c r="N27" i="103"/>
  <c r="AC24" i="103"/>
  <c r="AA24" i="103"/>
  <c r="Y24" i="103"/>
  <c r="W24" i="103"/>
  <c r="R11" i="103"/>
  <c r="Q11" i="103"/>
  <c r="P11" i="103"/>
  <c r="O11" i="103"/>
  <c r="N11" i="103"/>
  <c r="M11" i="103"/>
  <c r="R10" i="103"/>
  <c r="Q10" i="103"/>
  <c r="P10" i="103"/>
  <c r="O10" i="103"/>
  <c r="N10" i="103"/>
  <c r="M10" i="103"/>
  <c r="R9" i="103"/>
  <c r="Q9" i="103"/>
  <c r="P9" i="103"/>
  <c r="O9" i="103"/>
  <c r="N9" i="103"/>
  <c r="M9" i="103"/>
  <c r="R8" i="103"/>
  <c r="Q8" i="103"/>
  <c r="P8" i="103"/>
  <c r="O8" i="103"/>
  <c r="N8" i="103"/>
  <c r="M8" i="103"/>
  <c r="D166" i="102"/>
  <c r="C166" i="102"/>
  <c r="B166" i="102"/>
  <c r="D165" i="102"/>
  <c r="C165" i="102"/>
  <c r="B165" i="102"/>
  <c r="D164" i="102"/>
  <c r="C164" i="102"/>
  <c r="B164" i="102"/>
  <c r="D163" i="102"/>
  <c r="C163" i="102"/>
  <c r="B163" i="102"/>
  <c r="D162" i="102"/>
  <c r="C162" i="102"/>
  <c r="B162" i="102"/>
  <c r="D161" i="102"/>
  <c r="C161" i="102"/>
  <c r="B161" i="102"/>
  <c r="D160" i="102"/>
  <c r="C160" i="102"/>
  <c r="B160" i="102"/>
  <c r="D159" i="102"/>
  <c r="C159" i="102"/>
  <c r="B159" i="102"/>
  <c r="D158" i="102"/>
  <c r="C158" i="102"/>
  <c r="B158" i="102"/>
  <c r="D157" i="102"/>
  <c r="C157" i="102"/>
  <c r="B157" i="102"/>
  <c r="D156" i="102"/>
  <c r="C156" i="102"/>
  <c r="B156" i="102"/>
  <c r="E138" i="102"/>
  <c r="D138" i="102"/>
  <c r="C138" i="102"/>
  <c r="B138" i="102"/>
  <c r="E137" i="102"/>
  <c r="D137" i="102"/>
  <c r="C137" i="102"/>
  <c r="B137" i="102"/>
  <c r="E136" i="102"/>
  <c r="D136" i="102"/>
  <c r="C136" i="102"/>
  <c r="B136" i="102"/>
  <c r="E135" i="102"/>
  <c r="D135" i="102"/>
  <c r="C135" i="102"/>
  <c r="B135" i="102"/>
  <c r="E134" i="102"/>
  <c r="D134" i="102"/>
  <c r="C134" i="102"/>
  <c r="B134" i="102"/>
  <c r="E133" i="102"/>
  <c r="D133" i="102"/>
  <c r="C133" i="102"/>
  <c r="B133" i="102"/>
  <c r="E132" i="102"/>
  <c r="D132" i="102"/>
  <c r="C132" i="102"/>
  <c r="B132" i="102"/>
  <c r="E131" i="102"/>
  <c r="D131" i="102"/>
  <c r="C131" i="102"/>
  <c r="B131" i="102"/>
  <c r="E130" i="102"/>
  <c r="D130" i="102"/>
  <c r="C130" i="102"/>
  <c r="B130" i="102"/>
  <c r="E129" i="102"/>
  <c r="D129" i="102"/>
  <c r="C129" i="102"/>
  <c r="B129" i="102"/>
  <c r="E128" i="102"/>
  <c r="D128" i="102"/>
  <c r="C128" i="102"/>
  <c r="B128" i="102"/>
  <c r="AC122" i="102"/>
  <c r="AB122" i="102"/>
  <c r="Y122" i="102" s="1"/>
  <c r="AA122" i="102"/>
  <c r="V122" i="102"/>
  <c r="W122" i="102" s="1"/>
  <c r="S122" i="102"/>
  <c r="P122" i="102"/>
  <c r="Q122" i="102" s="1"/>
  <c r="AB121" i="102"/>
  <c r="AC121" i="102" s="1"/>
  <c r="V121" i="102"/>
  <c r="S121" i="102" s="1"/>
  <c r="P121" i="102"/>
  <c r="Q121" i="102" s="1"/>
  <c r="AB120" i="102"/>
  <c r="AA120" i="102" s="1"/>
  <c r="V120" i="102"/>
  <c r="S120" i="102" s="1"/>
  <c r="P120" i="102"/>
  <c r="Q120" i="102" s="1"/>
  <c r="AB119" i="102"/>
  <c r="AA119" i="102" s="1"/>
  <c r="V119" i="102"/>
  <c r="W119" i="102" s="1"/>
  <c r="P119" i="102"/>
  <c r="Q119" i="102" s="1"/>
  <c r="AB118" i="102"/>
  <c r="AA118" i="102" s="1"/>
  <c r="V118" i="102"/>
  <c r="S118" i="102" s="1"/>
  <c r="P118" i="102"/>
  <c r="Q118" i="102" s="1"/>
  <c r="AB117" i="102"/>
  <c r="AA117" i="102" s="1"/>
  <c r="V117" i="102"/>
  <c r="S117" i="102" s="1"/>
  <c r="P117" i="102"/>
  <c r="Q117" i="102" s="1"/>
  <c r="AB116" i="102"/>
  <c r="AA116" i="102" s="1"/>
  <c r="V116" i="102"/>
  <c r="W116" i="102" s="1"/>
  <c r="P116" i="102"/>
  <c r="Q116" i="102" s="1"/>
  <c r="AB115" i="102"/>
  <c r="AA115" i="102" s="1"/>
  <c r="Y115" i="102"/>
  <c r="V115" i="102"/>
  <c r="W115" i="102" s="1"/>
  <c r="P115" i="102"/>
  <c r="Q115" i="102" s="1"/>
  <c r="AB114" i="102"/>
  <c r="AA114" i="102" s="1"/>
  <c r="V114" i="102"/>
  <c r="S114" i="102" s="1"/>
  <c r="P114" i="102"/>
  <c r="Q114" i="102" s="1"/>
  <c r="AB113" i="102"/>
  <c r="AA113" i="102" s="1"/>
  <c r="V113" i="102"/>
  <c r="S113" i="102" s="1"/>
  <c r="P113" i="102"/>
  <c r="Q113" i="102" s="1"/>
  <c r="AB112" i="102"/>
  <c r="AA112" i="102" s="1"/>
  <c r="V112" i="102"/>
  <c r="S112" i="102" s="1"/>
  <c r="P112" i="102"/>
  <c r="Q112" i="102" s="1"/>
  <c r="Z106" i="102"/>
  <c r="U106" i="102"/>
  <c r="P106" i="102"/>
  <c r="G106" i="102"/>
  <c r="F106" i="102"/>
  <c r="E106" i="102"/>
  <c r="D106" i="102"/>
  <c r="C106" i="102"/>
  <c r="B106" i="102"/>
  <c r="Z105" i="102"/>
  <c r="U105" i="102"/>
  <c r="P105" i="102"/>
  <c r="G105" i="102"/>
  <c r="F105" i="102"/>
  <c r="E105" i="102"/>
  <c r="D105" i="102"/>
  <c r="C105" i="102"/>
  <c r="B105" i="102"/>
  <c r="Z104" i="102"/>
  <c r="U104" i="102"/>
  <c r="P104" i="102"/>
  <c r="G104" i="102"/>
  <c r="F104" i="102"/>
  <c r="E104" i="102"/>
  <c r="D104" i="102"/>
  <c r="C104" i="102"/>
  <c r="B104" i="102"/>
  <c r="Z103" i="102"/>
  <c r="U103" i="102"/>
  <c r="P103" i="102"/>
  <c r="G103" i="102"/>
  <c r="F103" i="102"/>
  <c r="E103" i="102"/>
  <c r="D103" i="102"/>
  <c r="C103" i="102"/>
  <c r="B103" i="102"/>
  <c r="Z102" i="102"/>
  <c r="U102" i="102"/>
  <c r="P102" i="102"/>
  <c r="G102" i="102"/>
  <c r="F102" i="102"/>
  <c r="E102" i="102"/>
  <c r="D102" i="102"/>
  <c r="C102" i="102"/>
  <c r="B102" i="102"/>
  <c r="Z101" i="102"/>
  <c r="U101" i="102"/>
  <c r="P101" i="102"/>
  <c r="G101" i="102"/>
  <c r="F101" i="102"/>
  <c r="E101" i="102"/>
  <c r="D101" i="102"/>
  <c r="C101" i="102"/>
  <c r="B101" i="102"/>
  <c r="Z100" i="102"/>
  <c r="U100" i="102"/>
  <c r="P100" i="102"/>
  <c r="G100" i="102"/>
  <c r="F100" i="102"/>
  <c r="E100" i="102"/>
  <c r="D100" i="102"/>
  <c r="C100" i="102"/>
  <c r="B100" i="102"/>
  <c r="Z99" i="102"/>
  <c r="U99" i="102"/>
  <c r="P99" i="102"/>
  <c r="G99" i="102"/>
  <c r="F99" i="102"/>
  <c r="E99" i="102"/>
  <c r="D99" i="102"/>
  <c r="C99" i="102"/>
  <c r="B99" i="102"/>
  <c r="Z98" i="102"/>
  <c r="U98" i="102"/>
  <c r="P98" i="102"/>
  <c r="G98" i="102"/>
  <c r="F98" i="102"/>
  <c r="E98" i="102"/>
  <c r="D98" i="102"/>
  <c r="C98" i="102"/>
  <c r="B98" i="102"/>
  <c r="Z97" i="102"/>
  <c r="U97" i="102"/>
  <c r="P97" i="102"/>
  <c r="G97" i="102"/>
  <c r="F97" i="102"/>
  <c r="E97" i="102"/>
  <c r="D97" i="102"/>
  <c r="C97" i="102"/>
  <c r="B97" i="102"/>
  <c r="Z96" i="102"/>
  <c r="U96" i="102"/>
  <c r="P96" i="102"/>
  <c r="G96" i="102"/>
  <c r="F96" i="102"/>
  <c r="E96" i="102"/>
  <c r="D96" i="102"/>
  <c r="C96" i="102"/>
  <c r="B96" i="102"/>
  <c r="AE73" i="102"/>
  <c r="AD73" i="102"/>
  <c r="AC73" i="102"/>
  <c r="L73" i="102"/>
  <c r="K73" i="102"/>
  <c r="J73" i="102"/>
  <c r="H73" i="102"/>
  <c r="G73" i="102"/>
  <c r="F73" i="102"/>
  <c r="AE72" i="102"/>
  <c r="AD72" i="102"/>
  <c r="AC72" i="102"/>
  <c r="L72" i="102"/>
  <c r="K72" i="102"/>
  <c r="J72" i="102"/>
  <c r="H72" i="102"/>
  <c r="G72" i="102"/>
  <c r="F72" i="102"/>
  <c r="AE71" i="102"/>
  <c r="AD71" i="102"/>
  <c r="AC71" i="102"/>
  <c r="L71" i="102"/>
  <c r="K71" i="102"/>
  <c r="J71" i="102"/>
  <c r="H71" i="102"/>
  <c r="G71" i="102"/>
  <c r="F71" i="102"/>
  <c r="AE70" i="102"/>
  <c r="AD70" i="102"/>
  <c r="AC70" i="102"/>
  <c r="L70" i="102"/>
  <c r="K70" i="102"/>
  <c r="J70" i="102"/>
  <c r="H70" i="102"/>
  <c r="G70" i="102"/>
  <c r="F70" i="102"/>
  <c r="AE69" i="102"/>
  <c r="AD69" i="102"/>
  <c r="AC69" i="102"/>
  <c r="L69" i="102"/>
  <c r="K69" i="102"/>
  <c r="J69" i="102"/>
  <c r="H69" i="102"/>
  <c r="G69" i="102"/>
  <c r="F69" i="102"/>
  <c r="AE68" i="102"/>
  <c r="AD68" i="102"/>
  <c r="AC68" i="102"/>
  <c r="L68" i="102"/>
  <c r="K68" i="102"/>
  <c r="J68" i="102"/>
  <c r="H68" i="102"/>
  <c r="G68" i="102"/>
  <c r="F68" i="102"/>
  <c r="AE67" i="102"/>
  <c r="AD67" i="102"/>
  <c r="AC67" i="102"/>
  <c r="L67" i="102"/>
  <c r="K67" i="102"/>
  <c r="J67" i="102"/>
  <c r="H67" i="102"/>
  <c r="G67" i="102"/>
  <c r="F67" i="102"/>
  <c r="AE66" i="102"/>
  <c r="AD66" i="102"/>
  <c r="AC66" i="102"/>
  <c r="L66" i="102"/>
  <c r="K66" i="102"/>
  <c r="J66" i="102"/>
  <c r="H66" i="102"/>
  <c r="G66" i="102"/>
  <c r="F66" i="102"/>
  <c r="AE65" i="102"/>
  <c r="AD65" i="102"/>
  <c r="AC65" i="102"/>
  <c r="L65" i="102"/>
  <c r="K65" i="102"/>
  <c r="J65" i="102"/>
  <c r="H65" i="102"/>
  <c r="G65" i="102"/>
  <c r="F65" i="102"/>
  <c r="AE64" i="102"/>
  <c r="AD64" i="102"/>
  <c r="AC64" i="102"/>
  <c r="L64" i="102"/>
  <c r="K64" i="102"/>
  <c r="J64" i="102"/>
  <c r="H64" i="102"/>
  <c r="G64" i="102"/>
  <c r="F64" i="102"/>
  <c r="AE63" i="102"/>
  <c r="AD63" i="102"/>
  <c r="AC63" i="102"/>
  <c r="L63" i="102"/>
  <c r="K63" i="102"/>
  <c r="J63" i="102"/>
  <c r="H63" i="102"/>
  <c r="G63" i="102"/>
  <c r="F63" i="102"/>
  <c r="AE59" i="102"/>
  <c r="AD59" i="102"/>
  <c r="AC59" i="102"/>
  <c r="L59" i="102"/>
  <c r="K59" i="102"/>
  <c r="J59" i="102"/>
  <c r="H59" i="102"/>
  <c r="G59" i="102"/>
  <c r="F59" i="102"/>
  <c r="AE58" i="102"/>
  <c r="AD58" i="102"/>
  <c r="AC58" i="102"/>
  <c r="L58" i="102"/>
  <c r="K58" i="102"/>
  <c r="J58" i="102"/>
  <c r="H58" i="102"/>
  <c r="G58" i="102"/>
  <c r="F58" i="102"/>
  <c r="AE57" i="102"/>
  <c r="AD57" i="102"/>
  <c r="AC57" i="102"/>
  <c r="L57" i="102"/>
  <c r="K57" i="102"/>
  <c r="J57" i="102"/>
  <c r="H57" i="102"/>
  <c r="G57" i="102"/>
  <c r="F57" i="102"/>
  <c r="AE56" i="102"/>
  <c r="AD56" i="102"/>
  <c r="AC56" i="102"/>
  <c r="L56" i="102"/>
  <c r="K56" i="102"/>
  <c r="J56" i="102"/>
  <c r="H56" i="102"/>
  <c r="G56" i="102"/>
  <c r="F56" i="102"/>
  <c r="AE55" i="102"/>
  <c r="AD55" i="102"/>
  <c r="AC55" i="102"/>
  <c r="L55" i="102"/>
  <c r="K55" i="102"/>
  <c r="J55" i="102"/>
  <c r="Q69" i="102" s="1"/>
  <c r="H55" i="102"/>
  <c r="G55" i="102"/>
  <c r="F55" i="102"/>
  <c r="AE54" i="102"/>
  <c r="AD54" i="102"/>
  <c r="AC54" i="102"/>
  <c r="L54" i="102"/>
  <c r="K54" i="102"/>
  <c r="J54" i="102"/>
  <c r="H54" i="102"/>
  <c r="G54" i="102"/>
  <c r="F54" i="102"/>
  <c r="AE53" i="102"/>
  <c r="AD53" i="102"/>
  <c r="AC53" i="102"/>
  <c r="L53" i="102"/>
  <c r="K53" i="102"/>
  <c r="J53" i="102"/>
  <c r="Q67" i="102" s="1"/>
  <c r="H53" i="102"/>
  <c r="G53" i="102"/>
  <c r="F53" i="102"/>
  <c r="AE52" i="102"/>
  <c r="AD52" i="102"/>
  <c r="AC52" i="102"/>
  <c r="L52" i="102"/>
  <c r="K52" i="102"/>
  <c r="J52" i="102"/>
  <c r="H52" i="102"/>
  <c r="G52" i="102"/>
  <c r="F52" i="102"/>
  <c r="AE51" i="102"/>
  <c r="AD51" i="102"/>
  <c r="AC51" i="102"/>
  <c r="L51" i="102"/>
  <c r="K51" i="102"/>
  <c r="J51" i="102"/>
  <c r="Q65" i="102" s="1"/>
  <c r="H51" i="102"/>
  <c r="G51" i="102"/>
  <c r="F51" i="102"/>
  <c r="AE50" i="102"/>
  <c r="AD50" i="102"/>
  <c r="AC50" i="102"/>
  <c r="L50" i="102"/>
  <c r="K50" i="102"/>
  <c r="J50" i="102"/>
  <c r="H50" i="102"/>
  <c r="G50" i="102"/>
  <c r="F50" i="102"/>
  <c r="AE49" i="102"/>
  <c r="AD49" i="102"/>
  <c r="AC49" i="102"/>
  <c r="L49" i="102"/>
  <c r="K49" i="102"/>
  <c r="J49" i="102"/>
  <c r="H49" i="102"/>
  <c r="G49" i="102"/>
  <c r="F49" i="102"/>
  <c r="L44" i="102"/>
  <c r="K44" i="102"/>
  <c r="J44" i="102"/>
  <c r="H44" i="102"/>
  <c r="G44" i="102"/>
  <c r="F44" i="102"/>
  <c r="L43" i="102"/>
  <c r="K43" i="102"/>
  <c r="J43" i="102"/>
  <c r="H43" i="102"/>
  <c r="G43" i="102"/>
  <c r="F43" i="102"/>
  <c r="L42" i="102"/>
  <c r="K42" i="102"/>
  <c r="J42" i="102"/>
  <c r="H42" i="102"/>
  <c r="G42" i="102"/>
  <c r="F42" i="102"/>
  <c r="L41" i="102"/>
  <c r="K41" i="102"/>
  <c r="J41" i="102"/>
  <c r="H41" i="102"/>
  <c r="G41" i="102"/>
  <c r="F41" i="102"/>
  <c r="L40" i="102"/>
  <c r="K40" i="102"/>
  <c r="J40" i="102"/>
  <c r="H40" i="102"/>
  <c r="G40" i="102"/>
  <c r="F40" i="102"/>
  <c r="L39" i="102"/>
  <c r="K39" i="102"/>
  <c r="J39" i="102"/>
  <c r="H39" i="102"/>
  <c r="G39" i="102"/>
  <c r="F39" i="102"/>
  <c r="L38" i="102"/>
  <c r="K38" i="102"/>
  <c r="J38" i="102"/>
  <c r="H38" i="102"/>
  <c r="G38" i="102"/>
  <c r="F38" i="102"/>
  <c r="L37" i="102"/>
  <c r="K37" i="102"/>
  <c r="J37" i="102"/>
  <c r="H37" i="102"/>
  <c r="G37" i="102"/>
  <c r="F37" i="102"/>
  <c r="L36" i="102"/>
  <c r="K36" i="102"/>
  <c r="J36" i="102"/>
  <c r="H36" i="102"/>
  <c r="G36" i="102"/>
  <c r="F36" i="102"/>
  <c r="L35" i="102"/>
  <c r="K35" i="102"/>
  <c r="J35" i="102"/>
  <c r="H35" i="102"/>
  <c r="G35" i="102"/>
  <c r="F35" i="102"/>
  <c r="L34" i="102"/>
  <c r="K34" i="102"/>
  <c r="J34" i="102"/>
  <c r="H34" i="102"/>
  <c r="G34" i="102"/>
  <c r="F34" i="102"/>
  <c r="G26" i="102"/>
  <c r="E26" i="102"/>
  <c r="C26" i="102"/>
  <c r="G25" i="102"/>
  <c r="E25" i="102"/>
  <c r="C25" i="102"/>
  <c r="G24" i="102"/>
  <c r="E24" i="102"/>
  <c r="C24" i="102"/>
  <c r="G23" i="102"/>
  <c r="E23" i="102"/>
  <c r="C23" i="102"/>
  <c r="G22" i="102"/>
  <c r="E22" i="102"/>
  <c r="C22" i="102"/>
  <c r="G21" i="102"/>
  <c r="E21" i="102"/>
  <c r="C21" i="102"/>
  <c r="G20" i="102"/>
  <c r="E20" i="102"/>
  <c r="C20" i="102"/>
  <c r="G19" i="102"/>
  <c r="E19" i="102"/>
  <c r="C19" i="102"/>
  <c r="G18" i="102"/>
  <c r="E18" i="102"/>
  <c r="C18" i="102"/>
  <c r="G17" i="102"/>
  <c r="E17" i="102"/>
  <c r="C17" i="102"/>
  <c r="D164" i="101"/>
  <c r="C164" i="101"/>
  <c r="B164" i="101"/>
  <c r="D163" i="101"/>
  <c r="C163" i="101"/>
  <c r="B163" i="101"/>
  <c r="D162" i="101"/>
  <c r="C162" i="101"/>
  <c r="B162" i="101"/>
  <c r="D161" i="101"/>
  <c r="C161" i="101"/>
  <c r="B161" i="101"/>
  <c r="D160" i="101"/>
  <c r="C160" i="101"/>
  <c r="B160" i="101"/>
  <c r="D159" i="101"/>
  <c r="C159" i="101"/>
  <c r="B159" i="101"/>
  <c r="D158" i="101"/>
  <c r="C158" i="101"/>
  <c r="B158" i="101"/>
  <c r="D157" i="101"/>
  <c r="C157" i="101"/>
  <c r="B157" i="101"/>
  <c r="D156" i="101"/>
  <c r="C156" i="101"/>
  <c r="B156" i="101"/>
  <c r="D155" i="101"/>
  <c r="C155" i="101"/>
  <c r="B155" i="101"/>
  <c r="D154" i="101"/>
  <c r="C154" i="101"/>
  <c r="B154" i="101"/>
  <c r="E136" i="101"/>
  <c r="D136" i="101"/>
  <c r="C136" i="101"/>
  <c r="B136" i="101"/>
  <c r="E135" i="101"/>
  <c r="D135" i="101"/>
  <c r="C135" i="101"/>
  <c r="B135" i="101"/>
  <c r="E134" i="101"/>
  <c r="D134" i="101"/>
  <c r="C134" i="101"/>
  <c r="B134" i="101"/>
  <c r="E133" i="101"/>
  <c r="D133" i="101"/>
  <c r="C133" i="101"/>
  <c r="B133" i="101"/>
  <c r="E132" i="101"/>
  <c r="D132" i="101"/>
  <c r="C132" i="101"/>
  <c r="B132" i="101"/>
  <c r="E131" i="101"/>
  <c r="D131" i="101"/>
  <c r="C131" i="101"/>
  <c r="B131" i="101"/>
  <c r="E130" i="101"/>
  <c r="D130" i="101"/>
  <c r="C130" i="101"/>
  <c r="B130" i="101"/>
  <c r="E129" i="101"/>
  <c r="D129" i="101"/>
  <c r="C129" i="101"/>
  <c r="B129" i="101"/>
  <c r="E128" i="101"/>
  <c r="D128" i="101"/>
  <c r="C128" i="101"/>
  <c r="B128" i="101"/>
  <c r="E127" i="101"/>
  <c r="D127" i="101"/>
  <c r="C127" i="101"/>
  <c r="B127" i="101"/>
  <c r="E126" i="101"/>
  <c r="D126" i="101"/>
  <c r="C126" i="101"/>
  <c r="B126" i="101"/>
  <c r="AC122" i="101"/>
  <c r="AB122" i="101"/>
  <c r="AA122" i="101" s="1"/>
  <c r="V122" i="101"/>
  <c r="S122" i="101" s="1"/>
  <c r="P122" i="101"/>
  <c r="Q122" i="101" s="1"/>
  <c r="AB121" i="101"/>
  <c r="AC121" i="101" s="1"/>
  <c r="V121" i="101"/>
  <c r="S121" i="101" s="1"/>
  <c r="P121" i="101"/>
  <c r="Q121" i="101" s="1"/>
  <c r="AB120" i="101"/>
  <c r="Y120" i="101" s="1"/>
  <c r="V120" i="101"/>
  <c r="S120" i="101" s="1"/>
  <c r="P120" i="101"/>
  <c r="Q120" i="101" s="1"/>
  <c r="AB119" i="101"/>
  <c r="AA119" i="101" s="1"/>
  <c r="V119" i="101"/>
  <c r="S119" i="101" s="1"/>
  <c r="P119" i="101"/>
  <c r="Q119" i="101" s="1"/>
  <c r="AB118" i="101"/>
  <c r="AA118" i="101" s="1"/>
  <c r="V118" i="101"/>
  <c r="S118" i="101" s="1"/>
  <c r="P118" i="101"/>
  <c r="Q118" i="101" s="1"/>
  <c r="AB117" i="101"/>
  <c r="AA117" i="101" s="1"/>
  <c r="V117" i="101"/>
  <c r="S117" i="101" s="1"/>
  <c r="P117" i="101"/>
  <c r="Q117" i="101" s="1"/>
  <c r="AB116" i="101"/>
  <c r="AA116" i="101" s="1"/>
  <c r="V116" i="101"/>
  <c r="S116" i="101" s="1"/>
  <c r="P116" i="101"/>
  <c r="Q116" i="101" s="1"/>
  <c r="AB115" i="101"/>
  <c r="AA115" i="101" s="1"/>
  <c r="V115" i="101"/>
  <c r="S115" i="101" s="1"/>
  <c r="P115" i="101"/>
  <c r="Q115" i="101" s="1"/>
  <c r="AB114" i="101"/>
  <c r="AA114" i="101" s="1"/>
  <c r="V114" i="101"/>
  <c r="S114" i="101" s="1"/>
  <c r="P114" i="101"/>
  <c r="Q114" i="101" s="1"/>
  <c r="AB113" i="101"/>
  <c r="AA113" i="101" s="1"/>
  <c r="V113" i="101"/>
  <c r="S113" i="101" s="1"/>
  <c r="P113" i="101"/>
  <c r="Q113" i="101" s="1"/>
  <c r="AB112" i="101"/>
  <c r="AA112" i="101" s="1"/>
  <c r="V112" i="101"/>
  <c r="S112" i="101" s="1"/>
  <c r="P112" i="101"/>
  <c r="Q112" i="101" s="1"/>
  <c r="Z106" i="101"/>
  <c r="U106" i="101"/>
  <c r="P106" i="101"/>
  <c r="G106" i="101"/>
  <c r="F106" i="101"/>
  <c r="E106" i="101"/>
  <c r="D106" i="101"/>
  <c r="C106" i="101"/>
  <c r="B106" i="101"/>
  <c r="Z105" i="101"/>
  <c r="U105" i="101"/>
  <c r="P105" i="101"/>
  <c r="G105" i="101"/>
  <c r="F105" i="101"/>
  <c r="E105" i="101"/>
  <c r="D105" i="101"/>
  <c r="C105" i="101"/>
  <c r="B105" i="101"/>
  <c r="Z104" i="101"/>
  <c r="U104" i="101"/>
  <c r="P104" i="101"/>
  <c r="G104" i="101"/>
  <c r="F104" i="101"/>
  <c r="E104" i="101"/>
  <c r="D104" i="101"/>
  <c r="C104" i="101"/>
  <c r="B104" i="101"/>
  <c r="Z103" i="101"/>
  <c r="U103" i="101"/>
  <c r="P103" i="101"/>
  <c r="G103" i="101"/>
  <c r="F103" i="101"/>
  <c r="E103" i="101"/>
  <c r="D103" i="101"/>
  <c r="C103" i="101"/>
  <c r="B103" i="101"/>
  <c r="Z102" i="101"/>
  <c r="U102" i="101"/>
  <c r="P102" i="101"/>
  <c r="G102" i="101"/>
  <c r="F102" i="101"/>
  <c r="E102" i="101"/>
  <c r="D102" i="101"/>
  <c r="C102" i="101"/>
  <c r="B102" i="101"/>
  <c r="Z101" i="101"/>
  <c r="U101" i="101"/>
  <c r="P101" i="101"/>
  <c r="G101" i="101"/>
  <c r="F101" i="101"/>
  <c r="E101" i="101"/>
  <c r="D101" i="101"/>
  <c r="C101" i="101"/>
  <c r="B101" i="101"/>
  <c r="Z100" i="101"/>
  <c r="U100" i="101"/>
  <c r="P100" i="101"/>
  <c r="G100" i="101"/>
  <c r="F100" i="101"/>
  <c r="E100" i="101"/>
  <c r="D100" i="101"/>
  <c r="C100" i="101"/>
  <c r="B100" i="101"/>
  <c r="Z99" i="101"/>
  <c r="U99" i="101"/>
  <c r="P99" i="101"/>
  <c r="G99" i="101"/>
  <c r="F99" i="101"/>
  <c r="E99" i="101"/>
  <c r="D99" i="101"/>
  <c r="C99" i="101"/>
  <c r="B99" i="101"/>
  <c r="Z98" i="101"/>
  <c r="U98" i="101"/>
  <c r="P98" i="101"/>
  <c r="G98" i="101"/>
  <c r="F98" i="101"/>
  <c r="E98" i="101"/>
  <c r="D98" i="101"/>
  <c r="C98" i="101"/>
  <c r="B98" i="101"/>
  <c r="Z97" i="101"/>
  <c r="U97" i="101"/>
  <c r="P97" i="101"/>
  <c r="G97" i="101"/>
  <c r="F97" i="101"/>
  <c r="E97" i="101"/>
  <c r="D97" i="101"/>
  <c r="C97" i="101"/>
  <c r="B97" i="101"/>
  <c r="Z96" i="101"/>
  <c r="U96" i="101"/>
  <c r="P96" i="101"/>
  <c r="G96" i="101"/>
  <c r="F96" i="101"/>
  <c r="E96" i="101"/>
  <c r="D96" i="101"/>
  <c r="C96" i="101"/>
  <c r="B96" i="101"/>
  <c r="AE73" i="101"/>
  <c r="AD73" i="101"/>
  <c r="AC73" i="101"/>
  <c r="L73" i="101"/>
  <c r="K73" i="101"/>
  <c r="J73" i="101"/>
  <c r="H73" i="101"/>
  <c r="G73" i="101"/>
  <c r="F73" i="101"/>
  <c r="AE72" i="101"/>
  <c r="AD72" i="101"/>
  <c r="AC72" i="101"/>
  <c r="L72" i="101"/>
  <c r="K72" i="101"/>
  <c r="J72" i="101"/>
  <c r="H72" i="101"/>
  <c r="G72" i="101"/>
  <c r="F72" i="101"/>
  <c r="AE71" i="101"/>
  <c r="AD71" i="101"/>
  <c r="AC71" i="101"/>
  <c r="L71" i="101"/>
  <c r="K71" i="101"/>
  <c r="J71" i="101"/>
  <c r="H71" i="101"/>
  <c r="G71" i="101"/>
  <c r="F71" i="101"/>
  <c r="AE70" i="101"/>
  <c r="AD70" i="101"/>
  <c r="AC70" i="101"/>
  <c r="L70" i="101"/>
  <c r="K70" i="101"/>
  <c r="J70" i="101"/>
  <c r="H70" i="101"/>
  <c r="G70" i="101"/>
  <c r="F70" i="101"/>
  <c r="AE69" i="101"/>
  <c r="AD69" i="101"/>
  <c r="AC69" i="101"/>
  <c r="L69" i="101"/>
  <c r="K69" i="101"/>
  <c r="J69" i="101"/>
  <c r="H69" i="101"/>
  <c r="G69" i="101"/>
  <c r="F69" i="101"/>
  <c r="AE68" i="101"/>
  <c r="AD68" i="101"/>
  <c r="AC68" i="101"/>
  <c r="L68" i="101"/>
  <c r="K68" i="101"/>
  <c r="J68" i="101"/>
  <c r="H68" i="101"/>
  <c r="G68" i="101"/>
  <c r="F68" i="101"/>
  <c r="AE67" i="101"/>
  <c r="AD67" i="101"/>
  <c r="AC67" i="101"/>
  <c r="L67" i="101"/>
  <c r="K67" i="101"/>
  <c r="J67" i="101"/>
  <c r="H67" i="101"/>
  <c r="G67" i="101"/>
  <c r="F67" i="101"/>
  <c r="AE66" i="101"/>
  <c r="AD66" i="101"/>
  <c r="AC66" i="101"/>
  <c r="L66" i="101"/>
  <c r="K66" i="101"/>
  <c r="J66" i="101"/>
  <c r="H66" i="101"/>
  <c r="G66" i="101"/>
  <c r="F66" i="101"/>
  <c r="AE65" i="101"/>
  <c r="AD65" i="101"/>
  <c r="AC65" i="101"/>
  <c r="L65" i="101"/>
  <c r="K65" i="101"/>
  <c r="J65" i="101"/>
  <c r="H65" i="101"/>
  <c r="G65" i="101"/>
  <c r="F65" i="101"/>
  <c r="AE64" i="101"/>
  <c r="AD64" i="101"/>
  <c r="AC64" i="101"/>
  <c r="L64" i="101"/>
  <c r="K64" i="101"/>
  <c r="J64" i="101"/>
  <c r="H64" i="101"/>
  <c r="G64" i="101"/>
  <c r="F64" i="101"/>
  <c r="AE63" i="101"/>
  <c r="AD63" i="101"/>
  <c r="AC63" i="101"/>
  <c r="L63" i="101"/>
  <c r="K63" i="101"/>
  <c r="J63" i="101"/>
  <c r="H63" i="101"/>
  <c r="G63" i="101"/>
  <c r="F63" i="101"/>
  <c r="AE59" i="101"/>
  <c r="AD59" i="101"/>
  <c r="AC59" i="101"/>
  <c r="L59" i="101"/>
  <c r="K59" i="101"/>
  <c r="J59" i="101"/>
  <c r="H59" i="101"/>
  <c r="G59" i="101"/>
  <c r="F59" i="101"/>
  <c r="AE58" i="101"/>
  <c r="AD58" i="101"/>
  <c r="AC58" i="101"/>
  <c r="L58" i="101"/>
  <c r="K58" i="101"/>
  <c r="J58" i="101"/>
  <c r="H58" i="101"/>
  <c r="G58" i="101"/>
  <c r="F58" i="101"/>
  <c r="AE57" i="101"/>
  <c r="AD57" i="101"/>
  <c r="AC57" i="101"/>
  <c r="L57" i="101"/>
  <c r="K57" i="101"/>
  <c r="J57" i="101"/>
  <c r="H57" i="101"/>
  <c r="G57" i="101"/>
  <c r="F57" i="101"/>
  <c r="AE56" i="101"/>
  <c r="AD56" i="101"/>
  <c r="AC56" i="101"/>
  <c r="L56" i="101"/>
  <c r="K56" i="101"/>
  <c r="J56" i="101"/>
  <c r="H56" i="101"/>
  <c r="G56" i="101"/>
  <c r="F56" i="101"/>
  <c r="AE55" i="101"/>
  <c r="AD55" i="101"/>
  <c r="AC55" i="101"/>
  <c r="L55" i="101"/>
  <c r="K55" i="101"/>
  <c r="J55" i="101"/>
  <c r="H55" i="101"/>
  <c r="G55" i="101"/>
  <c r="F55" i="101"/>
  <c r="AE54" i="101"/>
  <c r="AD54" i="101"/>
  <c r="AC54" i="101"/>
  <c r="L54" i="101"/>
  <c r="K54" i="101"/>
  <c r="J54" i="101"/>
  <c r="H54" i="101"/>
  <c r="G54" i="101"/>
  <c r="F54" i="101"/>
  <c r="AE53" i="101"/>
  <c r="AD53" i="101"/>
  <c r="AC53" i="101"/>
  <c r="L53" i="101"/>
  <c r="K53" i="101"/>
  <c r="J53" i="101"/>
  <c r="H53" i="101"/>
  <c r="G53" i="101"/>
  <c r="F53" i="101"/>
  <c r="AE52" i="101"/>
  <c r="AD52" i="101"/>
  <c r="AC52" i="101"/>
  <c r="L52" i="101"/>
  <c r="K52" i="101"/>
  <c r="J52" i="101"/>
  <c r="H52" i="101"/>
  <c r="G52" i="101"/>
  <c r="F52" i="101"/>
  <c r="AE51" i="101"/>
  <c r="AD51" i="101"/>
  <c r="AC51" i="101"/>
  <c r="L51" i="101"/>
  <c r="K51" i="101"/>
  <c r="J51" i="101"/>
  <c r="H51" i="101"/>
  <c r="G51" i="101"/>
  <c r="F51" i="101"/>
  <c r="AE50" i="101"/>
  <c r="AD50" i="101"/>
  <c r="AC50" i="101"/>
  <c r="L50" i="101"/>
  <c r="K50" i="101"/>
  <c r="J50" i="101"/>
  <c r="H50" i="101"/>
  <c r="G50" i="101"/>
  <c r="F50" i="101"/>
  <c r="AE49" i="101"/>
  <c r="AD49" i="101"/>
  <c r="AC49" i="101"/>
  <c r="L49" i="101"/>
  <c r="K49" i="101"/>
  <c r="J49" i="101"/>
  <c r="H49" i="101"/>
  <c r="G49" i="101"/>
  <c r="F49" i="101"/>
  <c r="L44" i="101"/>
  <c r="K44" i="101"/>
  <c r="J44" i="101"/>
  <c r="H44" i="101"/>
  <c r="G44" i="101"/>
  <c r="F44" i="101"/>
  <c r="L43" i="101"/>
  <c r="K43" i="101"/>
  <c r="J43" i="101"/>
  <c r="H43" i="101"/>
  <c r="G43" i="101"/>
  <c r="F43" i="101"/>
  <c r="L42" i="101"/>
  <c r="V57" i="101" s="1"/>
  <c r="K42" i="101"/>
  <c r="J42" i="101"/>
  <c r="H42" i="101"/>
  <c r="G42" i="101"/>
  <c r="F42" i="101"/>
  <c r="L41" i="101"/>
  <c r="K41" i="101"/>
  <c r="J41" i="101"/>
  <c r="H41" i="101"/>
  <c r="G41" i="101"/>
  <c r="F41" i="101"/>
  <c r="L40" i="101"/>
  <c r="K40" i="101"/>
  <c r="J40" i="101"/>
  <c r="H40" i="101"/>
  <c r="G40" i="101"/>
  <c r="F40" i="101"/>
  <c r="L39" i="101"/>
  <c r="K39" i="101"/>
  <c r="J39" i="101"/>
  <c r="H39" i="101"/>
  <c r="G39" i="101"/>
  <c r="F39" i="101"/>
  <c r="L38" i="101"/>
  <c r="K38" i="101"/>
  <c r="J38" i="101"/>
  <c r="H38" i="101"/>
  <c r="G38" i="101"/>
  <c r="F38" i="101"/>
  <c r="L37" i="101"/>
  <c r="K37" i="101"/>
  <c r="J37" i="101"/>
  <c r="H37" i="101"/>
  <c r="G37" i="101"/>
  <c r="F37" i="101"/>
  <c r="L36" i="101"/>
  <c r="V51" i="101" s="1"/>
  <c r="K36" i="101"/>
  <c r="J36" i="101"/>
  <c r="H36" i="101"/>
  <c r="G36" i="101"/>
  <c r="F36" i="101"/>
  <c r="L35" i="101"/>
  <c r="K35" i="101"/>
  <c r="J35" i="101"/>
  <c r="H35" i="101"/>
  <c r="G35" i="101"/>
  <c r="F35" i="101"/>
  <c r="L34" i="101"/>
  <c r="K34" i="101"/>
  <c r="J34" i="101"/>
  <c r="H34" i="101"/>
  <c r="G34" i="101"/>
  <c r="F34" i="101"/>
  <c r="G26" i="101"/>
  <c r="E26" i="101"/>
  <c r="C26" i="101"/>
  <c r="G25" i="101"/>
  <c r="E25" i="101"/>
  <c r="C25" i="101"/>
  <c r="G24" i="101"/>
  <c r="E24" i="101"/>
  <c r="C24" i="101"/>
  <c r="G23" i="101"/>
  <c r="E23" i="101"/>
  <c r="C23" i="101"/>
  <c r="G22" i="101"/>
  <c r="E22" i="101"/>
  <c r="C22" i="101"/>
  <c r="G21" i="101"/>
  <c r="E21" i="101"/>
  <c r="C21" i="101"/>
  <c r="G20" i="101"/>
  <c r="E20" i="101"/>
  <c r="C20" i="101"/>
  <c r="G19" i="101"/>
  <c r="E19" i="101"/>
  <c r="C19" i="101"/>
  <c r="G18" i="101"/>
  <c r="E18" i="101"/>
  <c r="C18" i="101"/>
  <c r="G17" i="101"/>
  <c r="E17" i="101"/>
  <c r="C17" i="101"/>
  <c r="D164" i="99"/>
  <c r="C164" i="99"/>
  <c r="B164" i="99"/>
  <c r="D163" i="99"/>
  <c r="C163" i="99"/>
  <c r="B163" i="99"/>
  <c r="D162" i="99"/>
  <c r="C162" i="99"/>
  <c r="B162" i="99"/>
  <c r="D161" i="99"/>
  <c r="C161" i="99"/>
  <c r="B161" i="99"/>
  <c r="D160" i="99"/>
  <c r="C160" i="99"/>
  <c r="B160" i="99"/>
  <c r="D159" i="99"/>
  <c r="C159" i="99"/>
  <c r="B159" i="99"/>
  <c r="D158" i="99"/>
  <c r="C158" i="99"/>
  <c r="B158" i="99"/>
  <c r="D157" i="99"/>
  <c r="C157" i="99"/>
  <c r="B157" i="99"/>
  <c r="D156" i="99"/>
  <c r="C156" i="99"/>
  <c r="B156" i="99"/>
  <c r="D155" i="99"/>
  <c r="C155" i="99"/>
  <c r="B155" i="99"/>
  <c r="D154" i="99"/>
  <c r="C154" i="99"/>
  <c r="B154" i="99"/>
  <c r="E136" i="99"/>
  <c r="D136" i="99"/>
  <c r="C136" i="99"/>
  <c r="B136" i="99"/>
  <c r="E135" i="99"/>
  <c r="D135" i="99"/>
  <c r="C135" i="99"/>
  <c r="B135" i="99"/>
  <c r="E134" i="99"/>
  <c r="D134" i="99"/>
  <c r="C134" i="99"/>
  <c r="B134" i="99"/>
  <c r="E133" i="99"/>
  <c r="D133" i="99"/>
  <c r="C133" i="99"/>
  <c r="B133" i="99"/>
  <c r="E132" i="99"/>
  <c r="D132" i="99"/>
  <c r="C132" i="99"/>
  <c r="B132" i="99"/>
  <c r="E131" i="99"/>
  <c r="D131" i="99"/>
  <c r="C131" i="99"/>
  <c r="B131" i="99"/>
  <c r="E130" i="99"/>
  <c r="D130" i="99"/>
  <c r="C130" i="99"/>
  <c r="B130" i="99"/>
  <c r="E129" i="99"/>
  <c r="D129" i="99"/>
  <c r="C129" i="99"/>
  <c r="B129" i="99"/>
  <c r="E128" i="99"/>
  <c r="D128" i="99"/>
  <c r="C128" i="99"/>
  <c r="B128" i="99"/>
  <c r="E127" i="99"/>
  <c r="D127" i="99"/>
  <c r="C127" i="99"/>
  <c r="B127" i="99"/>
  <c r="E126" i="99"/>
  <c r="D126" i="99"/>
  <c r="C126" i="99"/>
  <c r="B126" i="99"/>
  <c r="AC122" i="99"/>
  <c r="AB122" i="99"/>
  <c r="AA122" i="99" s="1"/>
  <c r="Y122" i="99"/>
  <c r="V122" i="99"/>
  <c r="W122" i="99" s="1"/>
  <c r="P122" i="99"/>
  <c r="Q122" i="99" s="1"/>
  <c r="AB121" i="99"/>
  <c r="AA121" i="99" s="1"/>
  <c r="V121" i="99"/>
  <c r="W121" i="99" s="1"/>
  <c r="S121" i="99"/>
  <c r="P121" i="99"/>
  <c r="Q121" i="99" s="1"/>
  <c r="AC120" i="99"/>
  <c r="AB120" i="99"/>
  <c r="AA120" i="99" s="1"/>
  <c r="V120" i="99"/>
  <c r="W120" i="99" s="1"/>
  <c r="U120" i="99"/>
  <c r="S120" i="99"/>
  <c r="P120" i="99"/>
  <c r="Q120" i="99" s="1"/>
  <c r="AC119" i="99"/>
  <c r="AB119" i="99"/>
  <c r="AA119" i="99" s="1"/>
  <c r="V119" i="99"/>
  <c r="W119" i="99" s="1"/>
  <c r="P119" i="99"/>
  <c r="Q119" i="99" s="1"/>
  <c r="AC118" i="99"/>
  <c r="AB118" i="99"/>
  <c r="AA118" i="99" s="1"/>
  <c r="Y118" i="99"/>
  <c r="V118" i="99"/>
  <c r="W118" i="99" s="1"/>
  <c r="U118" i="99"/>
  <c r="P118" i="99"/>
  <c r="Q118" i="99" s="1"/>
  <c r="AB117" i="99"/>
  <c r="AA117" i="99" s="1"/>
  <c r="V117" i="99"/>
  <c r="W117" i="99" s="1"/>
  <c r="P117" i="99"/>
  <c r="Q117" i="99" s="1"/>
  <c r="AC116" i="99"/>
  <c r="AB116" i="99"/>
  <c r="AA116" i="99" s="1"/>
  <c r="Y116" i="99"/>
  <c r="V116" i="99"/>
  <c r="W116" i="99" s="1"/>
  <c r="P116" i="99"/>
  <c r="Q116" i="99" s="1"/>
  <c r="AB115" i="99"/>
  <c r="AA115" i="99" s="1"/>
  <c r="V115" i="99"/>
  <c r="W115" i="99" s="1"/>
  <c r="S115" i="99"/>
  <c r="P115" i="99"/>
  <c r="Q115" i="99" s="1"/>
  <c r="AC114" i="99"/>
  <c r="AB114" i="99"/>
  <c r="AA114" i="99" s="1"/>
  <c r="V114" i="99"/>
  <c r="W114" i="99" s="1"/>
  <c r="U114" i="99"/>
  <c r="S114" i="99"/>
  <c r="P114" i="99"/>
  <c r="Q114" i="99" s="1"/>
  <c r="AC113" i="99"/>
  <c r="AB113" i="99"/>
  <c r="AA113" i="99" s="1"/>
  <c r="V113" i="99"/>
  <c r="W113" i="99" s="1"/>
  <c r="P113" i="99"/>
  <c r="Q113" i="99" s="1"/>
  <c r="AC112" i="99"/>
  <c r="AB112" i="99"/>
  <c r="AA112" i="99" s="1"/>
  <c r="Y112" i="99"/>
  <c r="V112" i="99"/>
  <c r="W112" i="99" s="1"/>
  <c r="U112" i="99"/>
  <c r="P112" i="99"/>
  <c r="Q112" i="99" s="1"/>
  <c r="Z106" i="99"/>
  <c r="U106" i="99"/>
  <c r="P106" i="99"/>
  <c r="G106" i="99"/>
  <c r="F106" i="99"/>
  <c r="E106" i="99"/>
  <c r="D106" i="99"/>
  <c r="C106" i="99"/>
  <c r="B106" i="99"/>
  <c r="Z105" i="99"/>
  <c r="U105" i="99"/>
  <c r="P105" i="99"/>
  <c r="G105" i="99"/>
  <c r="F105" i="99"/>
  <c r="E105" i="99"/>
  <c r="D105" i="99"/>
  <c r="C105" i="99"/>
  <c r="B105" i="99"/>
  <c r="Z104" i="99"/>
  <c r="U104" i="99"/>
  <c r="P104" i="99"/>
  <c r="G104" i="99"/>
  <c r="F104" i="99"/>
  <c r="E104" i="99"/>
  <c r="D104" i="99"/>
  <c r="C104" i="99"/>
  <c r="B104" i="99"/>
  <c r="Z103" i="99"/>
  <c r="U103" i="99"/>
  <c r="P103" i="99"/>
  <c r="G103" i="99"/>
  <c r="F103" i="99"/>
  <c r="E103" i="99"/>
  <c r="D103" i="99"/>
  <c r="C103" i="99"/>
  <c r="B103" i="99"/>
  <c r="Z102" i="99"/>
  <c r="U102" i="99"/>
  <c r="P102" i="99"/>
  <c r="G102" i="99"/>
  <c r="F102" i="99"/>
  <c r="E102" i="99"/>
  <c r="D102" i="99"/>
  <c r="C102" i="99"/>
  <c r="B102" i="99"/>
  <c r="Z101" i="99"/>
  <c r="U101" i="99"/>
  <c r="P101" i="99"/>
  <c r="G101" i="99"/>
  <c r="F101" i="99"/>
  <c r="E101" i="99"/>
  <c r="D101" i="99"/>
  <c r="C101" i="99"/>
  <c r="B101" i="99"/>
  <c r="Z100" i="99"/>
  <c r="U100" i="99"/>
  <c r="P100" i="99"/>
  <c r="G100" i="99"/>
  <c r="F100" i="99"/>
  <c r="E100" i="99"/>
  <c r="D100" i="99"/>
  <c r="C100" i="99"/>
  <c r="B100" i="99"/>
  <c r="Z99" i="99"/>
  <c r="U99" i="99"/>
  <c r="P99" i="99"/>
  <c r="G99" i="99"/>
  <c r="F99" i="99"/>
  <c r="E99" i="99"/>
  <c r="D99" i="99"/>
  <c r="C99" i="99"/>
  <c r="B99" i="99"/>
  <c r="Z98" i="99"/>
  <c r="U98" i="99"/>
  <c r="P98" i="99"/>
  <c r="G98" i="99"/>
  <c r="F98" i="99"/>
  <c r="E98" i="99"/>
  <c r="D98" i="99"/>
  <c r="C98" i="99"/>
  <c r="B98" i="99"/>
  <c r="Z97" i="99"/>
  <c r="U97" i="99"/>
  <c r="P97" i="99"/>
  <c r="G97" i="99"/>
  <c r="F97" i="99"/>
  <c r="E97" i="99"/>
  <c r="D97" i="99"/>
  <c r="C97" i="99"/>
  <c r="B97" i="99"/>
  <c r="Z96" i="99"/>
  <c r="U96" i="99"/>
  <c r="P96" i="99"/>
  <c r="G96" i="99"/>
  <c r="F96" i="99"/>
  <c r="E96" i="99"/>
  <c r="D96" i="99"/>
  <c r="C96" i="99"/>
  <c r="B96" i="99"/>
  <c r="AE73" i="99"/>
  <c r="AD73" i="99"/>
  <c r="AC73" i="99"/>
  <c r="L73" i="99"/>
  <c r="K73" i="99"/>
  <c r="S73" i="99" s="1"/>
  <c r="J73" i="99"/>
  <c r="Q73" i="99" s="1"/>
  <c r="H73" i="99"/>
  <c r="G73" i="99"/>
  <c r="F73" i="99"/>
  <c r="AE72" i="99"/>
  <c r="AD72" i="99"/>
  <c r="AC72" i="99"/>
  <c r="L72" i="99"/>
  <c r="K72" i="99"/>
  <c r="S72" i="99" s="1"/>
  <c r="J72" i="99"/>
  <c r="H72" i="99"/>
  <c r="G72" i="99"/>
  <c r="F72" i="99"/>
  <c r="AE71" i="99"/>
  <c r="AD71" i="99"/>
  <c r="AC71" i="99"/>
  <c r="S71" i="99"/>
  <c r="L71" i="99"/>
  <c r="V71" i="99" s="1"/>
  <c r="K71" i="99"/>
  <c r="J71" i="99"/>
  <c r="H71" i="99"/>
  <c r="G71" i="99"/>
  <c r="F71" i="99"/>
  <c r="AE70" i="99"/>
  <c r="AD70" i="99"/>
  <c r="AC70" i="99"/>
  <c r="L70" i="99"/>
  <c r="K70" i="99"/>
  <c r="S70" i="99" s="1"/>
  <c r="J70" i="99"/>
  <c r="Q70" i="99" s="1"/>
  <c r="H70" i="99"/>
  <c r="G70" i="99"/>
  <c r="F70" i="99"/>
  <c r="AE69" i="99"/>
  <c r="AD69" i="99"/>
  <c r="AC69" i="99"/>
  <c r="L69" i="99"/>
  <c r="K69" i="99"/>
  <c r="S69" i="99" s="1"/>
  <c r="J69" i="99"/>
  <c r="H69" i="99"/>
  <c r="G69" i="99"/>
  <c r="F69" i="99"/>
  <c r="AE68" i="99"/>
  <c r="AD68" i="99"/>
  <c r="AC68" i="99"/>
  <c r="S68" i="99"/>
  <c r="L68" i="99"/>
  <c r="V68" i="99" s="1"/>
  <c r="K68" i="99"/>
  <c r="J68" i="99"/>
  <c r="H68" i="99"/>
  <c r="G68" i="99"/>
  <c r="F68" i="99"/>
  <c r="AE67" i="99"/>
  <c r="AD67" i="99"/>
  <c r="AC67" i="99"/>
  <c r="L67" i="99"/>
  <c r="K67" i="99"/>
  <c r="S67" i="99" s="1"/>
  <c r="J67" i="99"/>
  <c r="Q67" i="99" s="1"/>
  <c r="H67" i="99"/>
  <c r="G67" i="99"/>
  <c r="F67" i="99"/>
  <c r="AE66" i="99"/>
  <c r="AD66" i="99"/>
  <c r="AC66" i="99"/>
  <c r="L66" i="99"/>
  <c r="K66" i="99"/>
  <c r="S66" i="99" s="1"/>
  <c r="J66" i="99"/>
  <c r="H66" i="99"/>
  <c r="G66" i="99"/>
  <c r="F66" i="99"/>
  <c r="AE65" i="99"/>
  <c r="AD65" i="99"/>
  <c r="AC65" i="99"/>
  <c r="S65" i="99"/>
  <c r="L65" i="99"/>
  <c r="V65" i="99" s="1"/>
  <c r="K65" i="99"/>
  <c r="J65" i="99"/>
  <c r="H65" i="99"/>
  <c r="G65" i="99"/>
  <c r="F65" i="99"/>
  <c r="AE64" i="99"/>
  <c r="AD64" i="99"/>
  <c r="AC64" i="99"/>
  <c r="L64" i="99"/>
  <c r="K64" i="99"/>
  <c r="S64" i="99" s="1"/>
  <c r="J64" i="99"/>
  <c r="Q64" i="99" s="1"/>
  <c r="H64" i="99"/>
  <c r="G64" i="99"/>
  <c r="F64" i="99"/>
  <c r="AE63" i="99"/>
  <c r="AD63" i="99"/>
  <c r="AC63" i="99"/>
  <c r="L63" i="99"/>
  <c r="K63" i="99"/>
  <c r="S63" i="99" s="1"/>
  <c r="J63" i="99"/>
  <c r="H63" i="99"/>
  <c r="G63" i="99"/>
  <c r="F63" i="99"/>
  <c r="AE59" i="99"/>
  <c r="AD59" i="99"/>
  <c r="AC59" i="99"/>
  <c r="L59" i="99"/>
  <c r="V59" i="99" s="1"/>
  <c r="K59" i="99"/>
  <c r="J59" i="99"/>
  <c r="H59" i="99"/>
  <c r="G59" i="99"/>
  <c r="F59" i="99"/>
  <c r="AE58" i="99"/>
  <c r="AD58" i="99"/>
  <c r="AC58" i="99"/>
  <c r="L58" i="99"/>
  <c r="K58" i="99"/>
  <c r="S58" i="99" s="1"/>
  <c r="J58" i="99"/>
  <c r="H58" i="99"/>
  <c r="G58" i="99"/>
  <c r="F58" i="99"/>
  <c r="AE57" i="99"/>
  <c r="AD57" i="99"/>
  <c r="AC57" i="99"/>
  <c r="L57" i="99"/>
  <c r="K57" i="99"/>
  <c r="S57" i="99" s="1"/>
  <c r="J57" i="99"/>
  <c r="H57" i="99"/>
  <c r="G57" i="99"/>
  <c r="F57" i="99"/>
  <c r="AE56" i="99"/>
  <c r="AD56" i="99"/>
  <c r="AC56" i="99"/>
  <c r="L56" i="99"/>
  <c r="V56" i="99" s="1"/>
  <c r="K56" i="99"/>
  <c r="J56" i="99"/>
  <c r="H56" i="99"/>
  <c r="G56" i="99"/>
  <c r="F56" i="99"/>
  <c r="AE55" i="99"/>
  <c r="AD55" i="99"/>
  <c r="AC55" i="99"/>
  <c r="L55" i="99"/>
  <c r="K55" i="99"/>
  <c r="S55" i="99" s="1"/>
  <c r="J55" i="99"/>
  <c r="H55" i="99"/>
  <c r="G55" i="99"/>
  <c r="F55" i="99"/>
  <c r="AE54" i="99"/>
  <c r="AD54" i="99"/>
  <c r="AC54" i="99"/>
  <c r="L54" i="99"/>
  <c r="K54" i="99"/>
  <c r="S54" i="99" s="1"/>
  <c r="J54" i="99"/>
  <c r="H54" i="99"/>
  <c r="G54" i="99"/>
  <c r="F54" i="99"/>
  <c r="AE53" i="99"/>
  <c r="AD53" i="99"/>
  <c r="AC53" i="99"/>
  <c r="L53" i="99"/>
  <c r="V53" i="99" s="1"/>
  <c r="K53" i="99"/>
  <c r="J53" i="99"/>
  <c r="H53" i="99"/>
  <c r="G53" i="99"/>
  <c r="F53" i="99"/>
  <c r="AE52" i="99"/>
  <c r="AD52" i="99"/>
  <c r="AC52" i="99"/>
  <c r="L52" i="99"/>
  <c r="K52" i="99"/>
  <c r="S52" i="99" s="1"/>
  <c r="J52" i="99"/>
  <c r="H52" i="99"/>
  <c r="G52" i="99"/>
  <c r="F52" i="99"/>
  <c r="AE51" i="99"/>
  <c r="AD51" i="99"/>
  <c r="AC51" i="99"/>
  <c r="L51" i="99"/>
  <c r="K51" i="99"/>
  <c r="S51" i="99" s="1"/>
  <c r="J51" i="99"/>
  <c r="H51" i="99"/>
  <c r="G51" i="99"/>
  <c r="F51" i="99"/>
  <c r="AE50" i="99"/>
  <c r="AD50" i="99"/>
  <c r="AC50" i="99"/>
  <c r="L50" i="99"/>
  <c r="V50" i="99" s="1"/>
  <c r="K50" i="99"/>
  <c r="J50" i="99"/>
  <c r="H50" i="99"/>
  <c r="G50" i="99"/>
  <c r="F50" i="99"/>
  <c r="AE49" i="99"/>
  <c r="AD49" i="99"/>
  <c r="AC49" i="99"/>
  <c r="L49" i="99"/>
  <c r="K49" i="99"/>
  <c r="S49" i="99" s="1"/>
  <c r="J49" i="99"/>
  <c r="H49" i="99"/>
  <c r="G49" i="99"/>
  <c r="F49" i="99"/>
  <c r="L44" i="99"/>
  <c r="K44" i="99"/>
  <c r="S59" i="99" s="1"/>
  <c r="J44" i="99"/>
  <c r="H44" i="99"/>
  <c r="G44" i="99"/>
  <c r="F44" i="99"/>
  <c r="L43" i="99"/>
  <c r="K43" i="99"/>
  <c r="J43" i="99"/>
  <c r="H43" i="99"/>
  <c r="G43" i="99"/>
  <c r="F43" i="99"/>
  <c r="L42" i="99"/>
  <c r="K42" i="99"/>
  <c r="J42" i="99"/>
  <c r="H42" i="99"/>
  <c r="G42" i="99"/>
  <c r="F42" i="99"/>
  <c r="L41" i="99"/>
  <c r="K41" i="99"/>
  <c r="S56" i="99" s="1"/>
  <c r="J41" i="99"/>
  <c r="H41" i="99"/>
  <c r="G41" i="99"/>
  <c r="F41" i="99"/>
  <c r="L40" i="99"/>
  <c r="K40" i="99"/>
  <c r="J40" i="99"/>
  <c r="H40" i="99"/>
  <c r="G40" i="99"/>
  <c r="F40" i="99"/>
  <c r="L39" i="99"/>
  <c r="K39" i="99"/>
  <c r="J39" i="99"/>
  <c r="H39" i="99"/>
  <c r="G39" i="99"/>
  <c r="F39" i="99"/>
  <c r="L38" i="99"/>
  <c r="K38" i="99"/>
  <c r="S53" i="99" s="1"/>
  <c r="J38" i="99"/>
  <c r="H38" i="99"/>
  <c r="G38" i="99"/>
  <c r="F38" i="99"/>
  <c r="L37" i="99"/>
  <c r="K37" i="99"/>
  <c r="J37" i="99"/>
  <c r="H37" i="99"/>
  <c r="G37" i="99"/>
  <c r="F37" i="99"/>
  <c r="L36" i="99"/>
  <c r="K36" i="99"/>
  <c r="J36" i="99"/>
  <c r="H36" i="99"/>
  <c r="G36" i="99"/>
  <c r="F36" i="99"/>
  <c r="L35" i="99"/>
  <c r="K35" i="99"/>
  <c r="S50" i="99" s="1"/>
  <c r="J35" i="99"/>
  <c r="H35" i="99"/>
  <c r="G35" i="99"/>
  <c r="F35" i="99"/>
  <c r="L34" i="99"/>
  <c r="K34" i="99"/>
  <c r="J34" i="99"/>
  <c r="H34" i="99"/>
  <c r="G34" i="99"/>
  <c r="F34" i="99"/>
  <c r="G26" i="99"/>
  <c r="E26" i="99"/>
  <c r="C26" i="99"/>
  <c r="G25" i="99"/>
  <c r="E25" i="99"/>
  <c r="C25" i="99"/>
  <c r="G24" i="99"/>
  <c r="E24" i="99"/>
  <c r="C24" i="99"/>
  <c r="G23" i="99"/>
  <c r="E23" i="99"/>
  <c r="C23" i="99"/>
  <c r="G22" i="99"/>
  <c r="E22" i="99"/>
  <c r="C22" i="99"/>
  <c r="G21" i="99"/>
  <c r="E21" i="99"/>
  <c r="C21" i="99"/>
  <c r="G20" i="99"/>
  <c r="E20" i="99"/>
  <c r="C20" i="99"/>
  <c r="G19" i="99"/>
  <c r="E19" i="99"/>
  <c r="C19" i="99"/>
  <c r="G18" i="99"/>
  <c r="E18" i="99"/>
  <c r="C18" i="99"/>
  <c r="G17" i="99"/>
  <c r="E17" i="99"/>
  <c r="C17" i="99"/>
  <c r="E166" i="97"/>
  <c r="D166" i="97"/>
  <c r="C166" i="97"/>
  <c r="E165" i="97"/>
  <c r="D165" i="97"/>
  <c r="C165" i="97"/>
  <c r="E164" i="97"/>
  <c r="D164" i="97"/>
  <c r="C164" i="97"/>
  <c r="E163" i="97"/>
  <c r="D163" i="97"/>
  <c r="C163" i="97"/>
  <c r="E162" i="97"/>
  <c r="D162" i="97"/>
  <c r="C162" i="97"/>
  <c r="E161" i="97"/>
  <c r="D161" i="97"/>
  <c r="C161" i="97"/>
  <c r="E160" i="97"/>
  <c r="D160" i="97"/>
  <c r="C160" i="97"/>
  <c r="E159" i="97"/>
  <c r="D159" i="97"/>
  <c r="C159" i="97"/>
  <c r="E158" i="97"/>
  <c r="D158" i="97"/>
  <c r="C158" i="97"/>
  <c r="E157" i="97"/>
  <c r="D157" i="97"/>
  <c r="C157" i="97"/>
  <c r="E156" i="97"/>
  <c r="D156" i="97"/>
  <c r="C156" i="97"/>
  <c r="F138" i="97"/>
  <c r="E138" i="97"/>
  <c r="D138" i="97"/>
  <c r="C138" i="97"/>
  <c r="F137" i="97"/>
  <c r="E137" i="97"/>
  <c r="D137" i="97"/>
  <c r="C137" i="97"/>
  <c r="F136" i="97"/>
  <c r="E136" i="97"/>
  <c r="D136" i="97"/>
  <c r="C136" i="97"/>
  <c r="F135" i="97"/>
  <c r="E135" i="97"/>
  <c r="D135" i="97"/>
  <c r="C135" i="97"/>
  <c r="F134" i="97"/>
  <c r="E134" i="97"/>
  <c r="D134" i="97"/>
  <c r="C134" i="97"/>
  <c r="F133" i="97"/>
  <c r="E133" i="97"/>
  <c r="D133" i="97"/>
  <c r="C133" i="97"/>
  <c r="F132" i="97"/>
  <c r="E132" i="97"/>
  <c r="D132" i="97"/>
  <c r="C132" i="97"/>
  <c r="F131" i="97"/>
  <c r="E131" i="97"/>
  <c r="D131" i="97"/>
  <c r="C131" i="97"/>
  <c r="F130" i="97"/>
  <c r="E130" i="97"/>
  <c r="D130" i="97"/>
  <c r="C130" i="97"/>
  <c r="F129" i="97"/>
  <c r="E129" i="97"/>
  <c r="D129" i="97"/>
  <c r="C129" i="97"/>
  <c r="F128" i="97"/>
  <c r="E128" i="97"/>
  <c r="D128" i="97"/>
  <c r="C128" i="97"/>
  <c r="AC124" i="97"/>
  <c r="AB124" i="97" s="1"/>
  <c r="W124" i="97"/>
  <c r="T124" i="97" s="1"/>
  <c r="Q124" i="97"/>
  <c r="R124" i="97" s="1"/>
  <c r="AC123" i="97"/>
  <c r="AD123" i="97" s="1"/>
  <c r="W123" i="97"/>
  <c r="T123" i="97" s="1"/>
  <c r="Q123" i="97"/>
  <c r="R123" i="97" s="1"/>
  <c r="AC122" i="97"/>
  <c r="AD122" i="97" s="1"/>
  <c r="W122" i="97"/>
  <c r="X122" i="97" s="1"/>
  <c r="Q122" i="97"/>
  <c r="R122" i="97" s="1"/>
  <c r="AC121" i="97"/>
  <c r="AD121" i="97" s="1"/>
  <c r="AB121" i="97"/>
  <c r="W121" i="97"/>
  <c r="T121" i="97" s="1"/>
  <c r="Q121" i="97"/>
  <c r="R121" i="97" s="1"/>
  <c r="AC120" i="97"/>
  <c r="AB120" i="97" s="1"/>
  <c r="W120" i="97"/>
  <c r="X120" i="97" s="1"/>
  <c r="V120" i="97"/>
  <c r="Q120" i="97"/>
  <c r="R120" i="97" s="1"/>
  <c r="AC119" i="97"/>
  <c r="AD119" i="97" s="1"/>
  <c r="W119" i="97"/>
  <c r="X119" i="97" s="1"/>
  <c r="T119" i="97"/>
  <c r="Q119" i="97"/>
  <c r="R119" i="97" s="1"/>
  <c r="AC118" i="97"/>
  <c r="AB118" i="97" s="1"/>
  <c r="W118" i="97"/>
  <c r="X118" i="97" s="1"/>
  <c r="Q118" i="97"/>
  <c r="R118" i="97" s="1"/>
  <c r="AC117" i="97"/>
  <c r="AD117" i="97" s="1"/>
  <c r="W117" i="97"/>
  <c r="X117" i="97" s="1"/>
  <c r="Q117" i="97"/>
  <c r="R117" i="97" s="1"/>
  <c r="AC116" i="97"/>
  <c r="AD116" i="97" s="1"/>
  <c r="W116" i="97"/>
  <c r="X116" i="97" s="1"/>
  <c r="T116" i="97"/>
  <c r="Q116" i="97"/>
  <c r="R116" i="97" s="1"/>
  <c r="AC115" i="97"/>
  <c r="AB115" i="97" s="1"/>
  <c r="Z115" i="97"/>
  <c r="W115" i="97"/>
  <c r="X115" i="97" s="1"/>
  <c r="Q115" i="97"/>
  <c r="R115" i="97" s="1"/>
  <c r="AC114" i="97"/>
  <c r="AD114" i="97" s="1"/>
  <c r="W114" i="97"/>
  <c r="X114" i="97" s="1"/>
  <c r="Q114" i="97"/>
  <c r="R114" i="97" s="1"/>
  <c r="AA108" i="97"/>
  <c r="V108" i="97"/>
  <c r="Q108" i="97"/>
  <c r="H108" i="97"/>
  <c r="G108" i="97"/>
  <c r="F108" i="97"/>
  <c r="E108" i="97"/>
  <c r="D108" i="97"/>
  <c r="C108" i="97"/>
  <c r="AA107" i="97"/>
  <c r="V107" i="97"/>
  <c r="Q107" i="97"/>
  <c r="H107" i="97"/>
  <c r="G107" i="97"/>
  <c r="F107" i="97"/>
  <c r="E107" i="97"/>
  <c r="D107" i="97"/>
  <c r="C107" i="97"/>
  <c r="AA106" i="97"/>
  <c r="V106" i="97"/>
  <c r="Q106" i="97"/>
  <c r="H106" i="97"/>
  <c r="G106" i="97"/>
  <c r="F106" i="97"/>
  <c r="E106" i="97"/>
  <c r="D106" i="97"/>
  <c r="C106" i="97"/>
  <c r="AA105" i="97"/>
  <c r="V105" i="97"/>
  <c r="Q105" i="97"/>
  <c r="H105" i="97"/>
  <c r="G105" i="97"/>
  <c r="F105" i="97"/>
  <c r="E105" i="97"/>
  <c r="D105" i="97"/>
  <c r="C105" i="97"/>
  <c r="AA104" i="97"/>
  <c r="V104" i="97"/>
  <c r="Q104" i="97"/>
  <c r="H104" i="97"/>
  <c r="G104" i="97"/>
  <c r="F104" i="97"/>
  <c r="E104" i="97"/>
  <c r="D104" i="97"/>
  <c r="C104" i="97"/>
  <c r="AA103" i="97"/>
  <c r="V103" i="97"/>
  <c r="Q103" i="97"/>
  <c r="H103" i="97"/>
  <c r="G103" i="97"/>
  <c r="F103" i="97"/>
  <c r="E103" i="97"/>
  <c r="D103" i="97"/>
  <c r="C103" i="97"/>
  <c r="AA102" i="97"/>
  <c r="V102" i="97"/>
  <c r="Q102" i="97"/>
  <c r="H102" i="97"/>
  <c r="G102" i="97"/>
  <c r="F102" i="97"/>
  <c r="E102" i="97"/>
  <c r="D102" i="97"/>
  <c r="C102" i="97"/>
  <c r="AA101" i="97"/>
  <c r="V101" i="97"/>
  <c r="Q101" i="97"/>
  <c r="H101" i="97"/>
  <c r="G101" i="97"/>
  <c r="F101" i="97"/>
  <c r="E101" i="97"/>
  <c r="D101" i="97"/>
  <c r="C101" i="97"/>
  <c r="AA100" i="97"/>
  <c r="V100" i="97"/>
  <c r="Q100" i="97"/>
  <c r="H100" i="97"/>
  <c r="G100" i="97"/>
  <c r="F100" i="97"/>
  <c r="E100" i="97"/>
  <c r="D100" i="97"/>
  <c r="C100" i="97"/>
  <c r="AA99" i="97"/>
  <c r="V99" i="97"/>
  <c r="Q99" i="97"/>
  <c r="H99" i="97"/>
  <c r="G99" i="97"/>
  <c r="F99" i="97"/>
  <c r="E99" i="97"/>
  <c r="D99" i="97"/>
  <c r="C99" i="97"/>
  <c r="AA98" i="97"/>
  <c r="V98" i="97"/>
  <c r="Q98" i="97"/>
  <c r="H98" i="97"/>
  <c r="G98" i="97"/>
  <c r="F98" i="97"/>
  <c r="E98" i="97"/>
  <c r="D98" i="97"/>
  <c r="C98" i="97"/>
  <c r="AF75" i="97"/>
  <c r="AE75" i="97"/>
  <c r="AD75" i="97"/>
  <c r="M75" i="97"/>
  <c r="L75" i="97"/>
  <c r="K75" i="97"/>
  <c r="I75" i="97"/>
  <c r="H75" i="97"/>
  <c r="G75" i="97"/>
  <c r="AF74" i="97"/>
  <c r="AE74" i="97"/>
  <c r="AD74" i="97"/>
  <c r="M74" i="97"/>
  <c r="L74" i="97"/>
  <c r="K74" i="97"/>
  <c r="I74" i="97"/>
  <c r="H74" i="97"/>
  <c r="G74" i="97"/>
  <c r="AF73" i="97"/>
  <c r="AE73" i="97"/>
  <c r="AD73" i="97"/>
  <c r="M73" i="97"/>
  <c r="L73" i="97"/>
  <c r="K73" i="97"/>
  <c r="I73" i="97"/>
  <c r="H73" i="97"/>
  <c r="G73" i="97"/>
  <c r="AF72" i="97"/>
  <c r="AE72" i="97"/>
  <c r="AD72" i="97"/>
  <c r="M72" i="97"/>
  <c r="L72" i="97"/>
  <c r="K72" i="97"/>
  <c r="I72" i="97"/>
  <c r="H72" i="97"/>
  <c r="G72" i="97"/>
  <c r="AF71" i="97"/>
  <c r="AE71" i="97"/>
  <c r="AD71" i="97"/>
  <c r="M71" i="97"/>
  <c r="L71" i="97"/>
  <c r="K71" i="97"/>
  <c r="I71" i="97"/>
  <c r="H71" i="97"/>
  <c r="G71" i="97"/>
  <c r="AF70" i="97"/>
  <c r="AE70" i="97"/>
  <c r="AD70" i="97"/>
  <c r="M70" i="97"/>
  <c r="L70" i="97"/>
  <c r="K70" i="97"/>
  <c r="I70" i="97"/>
  <c r="H70" i="97"/>
  <c r="G70" i="97"/>
  <c r="AF69" i="97"/>
  <c r="AE69" i="97"/>
  <c r="AD69" i="97"/>
  <c r="M69" i="97"/>
  <c r="L69" i="97"/>
  <c r="K69" i="97"/>
  <c r="I69" i="97"/>
  <c r="H69" i="97"/>
  <c r="G69" i="97"/>
  <c r="AF68" i="97"/>
  <c r="AE68" i="97"/>
  <c r="AD68" i="97"/>
  <c r="M68" i="97"/>
  <c r="L68" i="97"/>
  <c r="K68" i="97"/>
  <c r="I68" i="97"/>
  <c r="H68" i="97"/>
  <c r="G68" i="97"/>
  <c r="AF67" i="97"/>
  <c r="AE67" i="97"/>
  <c r="AD67" i="97"/>
  <c r="M67" i="97"/>
  <c r="L67" i="97"/>
  <c r="K67" i="97"/>
  <c r="I67" i="97"/>
  <c r="H67" i="97"/>
  <c r="G67" i="97"/>
  <c r="AF66" i="97"/>
  <c r="AE66" i="97"/>
  <c r="AD66" i="97"/>
  <c r="M66" i="97"/>
  <c r="L66" i="97"/>
  <c r="K66" i="97"/>
  <c r="I66" i="97"/>
  <c r="H66" i="97"/>
  <c r="G66" i="97"/>
  <c r="AF65" i="97"/>
  <c r="AE65" i="97"/>
  <c r="AD65" i="97"/>
  <c r="M65" i="97"/>
  <c r="L65" i="97"/>
  <c r="K65" i="97"/>
  <c r="I65" i="97"/>
  <c r="H65" i="97"/>
  <c r="G65" i="97"/>
  <c r="AF61" i="97"/>
  <c r="AE61" i="97"/>
  <c r="AD61" i="97"/>
  <c r="M61" i="97"/>
  <c r="L61" i="97"/>
  <c r="K61" i="97"/>
  <c r="I61" i="97"/>
  <c r="H61" i="97"/>
  <c r="G61" i="97"/>
  <c r="AF60" i="97"/>
  <c r="AE60" i="97"/>
  <c r="AD60" i="97"/>
  <c r="M60" i="97"/>
  <c r="L60" i="97"/>
  <c r="K60" i="97"/>
  <c r="R74" i="97" s="1"/>
  <c r="I60" i="97"/>
  <c r="H60" i="97"/>
  <c r="G60" i="97"/>
  <c r="AF59" i="97"/>
  <c r="AE59" i="97"/>
  <c r="AD59" i="97"/>
  <c r="R59" i="97"/>
  <c r="M59" i="97"/>
  <c r="L59" i="97"/>
  <c r="K59" i="97"/>
  <c r="I59" i="97"/>
  <c r="H59" i="97"/>
  <c r="G59" i="97"/>
  <c r="AF58" i="97"/>
  <c r="AE58" i="97"/>
  <c r="AD58" i="97"/>
  <c r="M58" i="97"/>
  <c r="L58" i="97"/>
  <c r="K58" i="97"/>
  <c r="I58" i="97"/>
  <c r="H58" i="97"/>
  <c r="G58" i="97"/>
  <c r="AF57" i="97"/>
  <c r="AE57" i="97"/>
  <c r="AD57" i="97"/>
  <c r="M57" i="97"/>
  <c r="L57" i="97"/>
  <c r="K57" i="97"/>
  <c r="I57" i="97"/>
  <c r="H57" i="97"/>
  <c r="G57" i="97"/>
  <c r="AF56" i="97"/>
  <c r="AE56" i="97"/>
  <c r="AD56" i="97"/>
  <c r="M56" i="97"/>
  <c r="L56" i="97"/>
  <c r="K56" i="97"/>
  <c r="I56" i="97"/>
  <c r="H56" i="97"/>
  <c r="G56" i="97"/>
  <c r="AF55" i="97"/>
  <c r="AE55" i="97"/>
  <c r="AD55" i="97"/>
  <c r="M55" i="97"/>
  <c r="L55" i="97"/>
  <c r="K55" i="97"/>
  <c r="I55" i="97"/>
  <c r="H55" i="97"/>
  <c r="G55" i="97"/>
  <c r="AF54" i="97"/>
  <c r="AE54" i="97"/>
  <c r="AD54" i="97"/>
  <c r="M54" i="97"/>
  <c r="L54" i="97"/>
  <c r="K54" i="97"/>
  <c r="I54" i="97"/>
  <c r="H54" i="97"/>
  <c r="G54" i="97"/>
  <c r="AF53" i="97"/>
  <c r="AE53" i="97"/>
  <c r="AD53" i="97"/>
  <c r="M53" i="97"/>
  <c r="L53" i="97"/>
  <c r="K53" i="97"/>
  <c r="I53" i="97"/>
  <c r="H53" i="97"/>
  <c r="G53" i="97"/>
  <c r="AF52" i="97"/>
  <c r="AE52" i="97"/>
  <c r="AD52" i="97"/>
  <c r="M52" i="97"/>
  <c r="L52" i="97"/>
  <c r="K52" i="97"/>
  <c r="I52" i="97"/>
  <c r="H52" i="97"/>
  <c r="G52" i="97"/>
  <c r="AF51" i="97"/>
  <c r="AE51" i="97"/>
  <c r="AD51" i="97"/>
  <c r="M51" i="97"/>
  <c r="L51" i="97"/>
  <c r="K51" i="97"/>
  <c r="I51" i="97"/>
  <c r="H51" i="97"/>
  <c r="G51" i="97"/>
  <c r="M46" i="97"/>
  <c r="L46" i="97"/>
  <c r="K46" i="97"/>
  <c r="I46" i="97"/>
  <c r="H46" i="97"/>
  <c r="G46" i="97"/>
  <c r="M45" i="97"/>
  <c r="L45" i="97"/>
  <c r="K45" i="97"/>
  <c r="I45" i="97"/>
  <c r="H45" i="97"/>
  <c r="G45" i="97"/>
  <c r="M44" i="97"/>
  <c r="L44" i="97"/>
  <c r="K44" i="97"/>
  <c r="I44" i="97"/>
  <c r="H44" i="97"/>
  <c r="G44" i="97"/>
  <c r="M43" i="97"/>
  <c r="L43" i="97"/>
  <c r="K43" i="97"/>
  <c r="I43" i="97"/>
  <c r="H43" i="97"/>
  <c r="G43" i="97"/>
  <c r="M42" i="97"/>
  <c r="L42" i="97"/>
  <c r="K42" i="97"/>
  <c r="I42" i="97"/>
  <c r="H42" i="97"/>
  <c r="G42" i="97"/>
  <c r="M41" i="97"/>
  <c r="L41" i="97"/>
  <c r="K41" i="97"/>
  <c r="I41" i="97"/>
  <c r="H41" i="97"/>
  <c r="G41" i="97"/>
  <c r="M40" i="97"/>
  <c r="W55" i="97" s="1"/>
  <c r="L40" i="97"/>
  <c r="K40" i="97"/>
  <c r="R55" i="97" s="1"/>
  <c r="I40" i="97"/>
  <c r="H40" i="97"/>
  <c r="G40" i="97"/>
  <c r="M39" i="97"/>
  <c r="L39" i="97"/>
  <c r="K39" i="97"/>
  <c r="I39" i="97"/>
  <c r="H39" i="97"/>
  <c r="G39" i="97"/>
  <c r="M38" i="97"/>
  <c r="L38" i="97"/>
  <c r="K38" i="97"/>
  <c r="I38" i="97"/>
  <c r="H38" i="97"/>
  <c r="G38" i="97"/>
  <c r="M37" i="97"/>
  <c r="L37" i="97"/>
  <c r="K37" i="97"/>
  <c r="I37" i="97"/>
  <c r="H37" i="97"/>
  <c r="G37" i="97"/>
  <c r="M36" i="97"/>
  <c r="L36" i="97"/>
  <c r="K36" i="97"/>
  <c r="I36" i="97"/>
  <c r="H36" i="97"/>
  <c r="G36" i="97"/>
  <c r="H28" i="97"/>
  <c r="F28" i="97"/>
  <c r="D28" i="97"/>
  <c r="H27" i="97"/>
  <c r="F27" i="97"/>
  <c r="D27" i="97"/>
  <c r="H26" i="97"/>
  <c r="F26" i="97"/>
  <c r="D26" i="97"/>
  <c r="H25" i="97"/>
  <c r="F25" i="97"/>
  <c r="D25" i="97"/>
  <c r="H24" i="97"/>
  <c r="F24" i="97"/>
  <c r="D24" i="97"/>
  <c r="H23" i="97"/>
  <c r="F23" i="97"/>
  <c r="D23" i="97"/>
  <c r="H22" i="97"/>
  <c r="F22" i="97"/>
  <c r="D22" i="97"/>
  <c r="H21" i="97"/>
  <c r="F21" i="97"/>
  <c r="D21" i="97"/>
  <c r="H20" i="97"/>
  <c r="F20" i="97"/>
  <c r="D20" i="97"/>
  <c r="H19" i="97"/>
  <c r="F19" i="97"/>
  <c r="D19" i="97"/>
  <c r="V97" i="96"/>
  <c r="U97" i="96"/>
  <c r="V96" i="96"/>
  <c r="U96" i="96"/>
  <c r="V95" i="96"/>
  <c r="U95" i="96"/>
  <c r="V94" i="96"/>
  <c r="U94" i="96"/>
  <c r="N82" i="96"/>
  <c r="L82" i="96"/>
  <c r="N81" i="96"/>
  <c r="L81" i="96"/>
  <c r="N80" i="96"/>
  <c r="L80" i="96"/>
  <c r="N79" i="96"/>
  <c r="L79" i="96"/>
  <c r="D39" i="96"/>
  <c r="C39" i="96"/>
  <c r="C47" i="96" s="1"/>
  <c r="B39" i="96"/>
  <c r="B47" i="96" s="1"/>
  <c r="D38" i="96"/>
  <c r="D46" i="96" s="1"/>
  <c r="G46" i="96" s="1"/>
  <c r="C38" i="96"/>
  <c r="C46" i="96" s="1"/>
  <c r="B38" i="96"/>
  <c r="B46" i="96" s="1"/>
  <c r="G37" i="96"/>
  <c r="D37" i="96"/>
  <c r="C37" i="96"/>
  <c r="C45" i="96" s="1"/>
  <c r="B37" i="96"/>
  <c r="B45" i="96" s="1"/>
  <c r="D36" i="96"/>
  <c r="G36" i="96" s="1"/>
  <c r="C36" i="96"/>
  <c r="C44" i="96" s="1"/>
  <c r="B36" i="96"/>
  <c r="B44" i="96" s="1"/>
  <c r="G22" i="96"/>
  <c r="F22" i="96"/>
  <c r="G21" i="96"/>
  <c r="F21" i="96"/>
  <c r="G20" i="96"/>
  <c r="F20" i="96"/>
  <c r="G19" i="96"/>
  <c r="F19" i="96"/>
  <c r="G6" i="96"/>
  <c r="F6" i="96"/>
  <c r="G5" i="96"/>
  <c r="F5" i="96"/>
  <c r="G4" i="96"/>
  <c r="F4" i="96"/>
  <c r="G3" i="96"/>
  <c r="F3" i="96"/>
  <c r="I82" i="93"/>
  <c r="H82" i="93"/>
  <c r="J82" i="93" s="1"/>
  <c r="F82" i="93"/>
  <c r="E82" i="93"/>
  <c r="I81" i="93"/>
  <c r="H81" i="93"/>
  <c r="J81" i="93" s="1"/>
  <c r="F81" i="93"/>
  <c r="E81" i="93"/>
  <c r="G81" i="93" s="1"/>
  <c r="I80" i="93"/>
  <c r="H80" i="93"/>
  <c r="F80" i="93"/>
  <c r="E80" i="93"/>
  <c r="G80" i="93" s="1"/>
  <c r="I79" i="93"/>
  <c r="H79" i="93"/>
  <c r="J79" i="93" s="1"/>
  <c r="F79" i="93"/>
  <c r="E79" i="93"/>
  <c r="I63" i="93"/>
  <c r="F63" i="93"/>
  <c r="C63" i="93"/>
  <c r="I62" i="93"/>
  <c r="F62" i="93"/>
  <c r="C62" i="93"/>
  <c r="I61" i="93"/>
  <c r="F61" i="93"/>
  <c r="C61" i="93"/>
  <c r="C64" i="93" s="1"/>
  <c r="I27" i="93"/>
  <c r="I39" i="93" s="1"/>
  <c r="W26" i="93"/>
  <c r="T26" i="93"/>
  <c r="O26" i="93"/>
  <c r="K26" i="93"/>
  <c r="I54" i="93" s="1"/>
  <c r="H26" i="93"/>
  <c r="H54" i="93" s="1"/>
  <c r="E26" i="93"/>
  <c r="C54" i="93" s="1"/>
  <c r="C26" i="93"/>
  <c r="V25" i="93"/>
  <c r="V27" i="93" s="1"/>
  <c r="U25" i="93"/>
  <c r="U27" i="93" s="1"/>
  <c r="S25" i="93"/>
  <c r="S27" i="93" s="1"/>
  <c r="R25" i="93"/>
  <c r="T25" i="93" s="1"/>
  <c r="P25" i="93"/>
  <c r="P27" i="93" s="1"/>
  <c r="O25" i="93"/>
  <c r="J25" i="93"/>
  <c r="J27" i="93" s="1"/>
  <c r="I25" i="93"/>
  <c r="K25" i="93" s="1"/>
  <c r="G25" i="93"/>
  <c r="F25" i="93"/>
  <c r="D25" i="93"/>
  <c r="D27" i="93" s="1"/>
  <c r="C25" i="93"/>
  <c r="W23" i="93"/>
  <c r="T23" i="93"/>
  <c r="Q23" i="93"/>
  <c r="K23" i="93"/>
  <c r="K51" i="93" s="1"/>
  <c r="H23" i="93"/>
  <c r="G51" i="93" s="1"/>
  <c r="E23" i="93"/>
  <c r="E51" i="93" s="1"/>
  <c r="V22" i="93"/>
  <c r="U22" i="93"/>
  <c r="U24" i="93" s="1"/>
  <c r="S22" i="93"/>
  <c r="S24" i="93" s="1"/>
  <c r="R22" i="93"/>
  <c r="T22" i="93" s="1"/>
  <c r="P22" i="93"/>
  <c r="P24" i="93" s="1"/>
  <c r="O22" i="93"/>
  <c r="O24" i="93" s="1"/>
  <c r="J22" i="93"/>
  <c r="I22" i="93"/>
  <c r="K22" i="93" s="1"/>
  <c r="G22" i="93"/>
  <c r="F22" i="93"/>
  <c r="F24" i="93" s="1"/>
  <c r="D22" i="93"/>
  <c r="C22" i="93"/>
  <c r="W20" i="93"/>
  <c r="T20" i="93"/>
  <c r="O20" i="93"/>
  <c r="Q20" i="93" s="1"/>
  <c r="K20" i="93"/>
  <c r="J48" i="93" s="1"/>
  <c r="H20" i="93"/>
  <c r="H48" i="93" s="1"/>
  <c r="C20" i="93"/>
  <c r="E20" i="93" s="1"/>
  <c r="V19" i="93"/>
  <c r="V21" i="93" s="1"/>
  <c r="U19" i="93"/>
  <c r="U21" i="93" s="1"/>
  <c r="U28" i="93" s="1"/>
  <c r="S19" i="93"/>
  <c r="S21" i="93" s="1"/>
  <c r="R19" i="93"/>
  <c r="R21" i="93" s="1"/>
  <c r="P19" i="93"/>
  <c r="P21" i="93" s="1"/>
  <c r="J19" i="93"/>
  <c r="I19" i="93"/>
  <c r="G19" i="93"/>
  <c r="G21" i="93" s="1"/>
  <c r="G35" i="93" s="1"/>
  <c r="F19" i="93"/>
  <c r="D19" i="93"/>
  <c r="D15" i="93"/>
  <c r="C15" i="93"/>
  <c r="B15" i="93"/>
  <c r="D14" i="93"/>
  <c r="C14" i="93"/>
  <c r="B14" i="93"/>
  <c r="D13" i="93"/>
  <c r="C13" i="93"/>
  <c r="B13" i="93"/>
  <c r="D12" i="93"/>
  <c r="C12" i="93"/>
  <c r="B12" i="93"/>
  <c r="AC8" i="93"/>
  <c r="AA8" i="93"/>
  <c r="Y8" i="93"/>
  <c r="W8" i="93"/>
  <c r="U8" i="93"/>
  <c r="S8" i="93"/>
  <c r="Q8" i="93"/>
  <c r="N8" i="93"/>
  <c r="AC7" i="93"/>
  <c r="AA7" i="93"/>
  <c r="Y7" i="93"/>
  <c r="W7" i="93"/>
  <c r="U7" i="93"/>
  <c r="S7" i="93"/>
  <c r="Q7" i="93"/>
  <c r="N7" i="93"/>
  <c r="D7" i="93"/>
  <c r="C81" i="93" s="1"/>
  <c r="AC6" i="93"/>
  <c r="AA6" i="93"/>
  <c r="Y6" i="93"/>
  <c r="W6" i="93"/>
  <c r="U6" i="93"/>
  <c r="S6" i="93"/>
  <c r="Q6" i="93"/>
  <c r="N6" i="93"/>
  <c r="D6" i="93"/>
  <c r="C80" i="93" s="1"/>
  <c r="AC5" i="93"/>
  <c r="AA5" i="93"/>
  <c r="Y5" i="93"/>
  <c r="W5" i="93"/>
  <c r="U5" i="93"/>
  <c r="S5" i="93"/>
  <c r="Q5" i="93"/>
  <c r="N5" i="93"/>
  <c r="D5" i="93"/>
  <c r="B79" i="93" s="1"/>
  <c r="V99" i="92"/>
  <c r="U99" i="92"/>
  <c r="V98" i="92"/>
  <c r="U98" i="92"/>
  <c r="V97" i="92"/>
  <c r="U97" i="92"/>
  <c r="V96" i="92"/>
  <c r="U96" i="92"/>
  <c r="N84" i="92"/>
  <c r="L84" i="92"/>
  <c r="N83" i="92"/>
  <c r="L83" i="92"/>
  <c r="N82" i="92"/>
  <c r="L82" i="92"/>
  <c r="N81" i="92"/>
  <c r="L81" i="92"/>
  <c r="C49" i="92"/>
  <c r="D41" i="92"/>
  <c r="G41" i="92" s="1"/>
  <c r="C41" i="92"/>
  <c r="B41" i="92"/>
  <c r="B49" i="92" s="1"/>
  <c r="D40" i="92"/>
  <c r="C40" i="92"/>
  <c r="C48" i="92" s="1"/>
  <c r="B40" i="92"/>
  <c r="B48" i="92" s="1"/>
  <c r="D39" i="92"/>
  <c r="C39" i="92"/>
  <c r="C47" i="92" s="1"/>
  <c r="B39" i="92"/>
  <c r="D38" i="92"/>
  <c r="C38" i="92"/>
  <c r="C46" i="92" s="1"/>
  <c r="B38" i="92"/>
  <c r="B46" i="92" s="1"/>
  <c r="G24" i="92"/>
  <c r="F24" i="92"/>
  <c r="G23" i="92"/>
  <c r="F23" i="92"/>
  <c r="G22" i="92"/>
  <c r="F22" i="92"/>
  <c r="G21" i="92"/>
  <c r="F21" i="92"/>
  <c r="G8" i="92"/>
  <c r="F8" i="92"/>
  <c r="G7" i="92"/>
  <c r="F7" i="92"/>
  <c r="G6" i="92"/>
  <c r="F6" i="92"/>
  <c r="G5" i="92"/>
  <c r="F5" i="92"/>
  <c r="J80" i="91"/>
  <c r="I80" i="91"/>
  <c r="H80" i="91"/>
  <c r="F80" i="91"/>
  <c r="E80" i="91"/>
  <c r="G80" i="91" s="1"/>
  <c r="I79" i="91"/>
  <c r="H79" i="91"/>
  <c r="J79" i="91" s="1"/>
  <c r="G79" i="91"/>
  <c r="F79" i="91"/>
  <c r="E79" i="91"/>
  <c r="J78" i="91"/>
  <c r="I78" i="91"/>
  <c r="H78" i="91"/>
  <c r="F78" i="91"/>
  <c r="E78" i="91"/>
  <c r="G78" i="91" s="1"/>
  <c r="I77" i="91"/>
  <c r="H77" i="91"/>
  <c r="J77" i="91" s="1"/>
  <c r="G77" i="91"/>
  <c r="F77" i="91"/>
  <c r="E77" i="91"/>
  <c r="I61" i="91"/>
  <c r="F61" i="91"/>
  <c r="C61" i="91"/>
  <c r="I60" i="91"/>
  <c r="F60" i="91"/>
  <c r="C60" i="91"/>
  <c r="I59" i="91"/>
  <c r="I62" i="91" s="1"/>
  <c r="F59" i="91"/>
  <c r="C59" i="91"/>
  <c r="C62" i="91" s="1"/>
  <c r="F49" i="91"/>
  <c r="F45" i="91"/>
  <c r="S27" i="91"/>
  <c r="J27" i="91"/>
  <c r="D27" i="91"/>
  <c r="D41" i="91" s="1"/>
  <c r="W26" i="91"/>
  <c r="T26" i="91"/>
  <c r="Q26" i="91"/>
  <c r="O26" i="91"/>
  <c r="K26" i="91"/>
  <c r="I52" i="91" s="1"/>
  <c r="H26" i="91"/>
  <c r="H52" i="91" s="1"/>
  <c r="E26" i="91"/>
  <c r="D52" i="91" s="1"/>
  <c r="C26" i="91"/>
  <c r="V25" i="91"/>
  <c r="U25" i="91"/>
  <c r="U27" i="91" s="1"/>
  <c r="S25" i="91"/>
  <c r="R25" i="91"/>
  <c r="T25" i="91" s="1"/>
  <c r="P25" i="91"/>
  <c r="P27" i="91" s="1"/>
  <c r="O25" i="91"/>
  <c r="J25" i="91"/>
  <c r="I25" i="91"/>
  <c r="K25" i="91" s="1"/>
  <c r="G25" i="91"/>
  <c r="F25" i="91"/>
  <c r="D25" i="91"/>
  <c r="C25" i="91"/>
  <c r="E25" i="91" s="1"/>
  <c r="W23" i="91"/>
  <c r="T23" i="91"/>
  <c r="Q23" i="91"/>
  <c r="K23" i="91"/>
  <c r="J49" i="91" s="1"/>
  <c r="H23" i="91"/>
  <c r="H49" i="91" s="1"/>
  <c r="E23" i="91"/>
  <c r="D49" i="91" s="1"/>
  <c r="V22" i="91"/>
  <c r="V24" i="91" s="1"/>
  <c r="U22" i="91"/>
  <c r="U24" i="91" s="1"/>
  <c r="S22" i="91"/>
  <c r="S24" i="91" s="1"/>
  <c r="R22" i="91"/>
  <c r="T22" i="91" s="1"/>
  <c r="P22" i="91"/>
  <c r="O22" i="91"/>
  <c r="O24" i="91" s="1"/>
  <c r="J22" i="91"/>
  <c r="I22" i="91"/>
  <c r="K22" i="91" s="1"/>
  <c r="G22" i="91"/>
  <c r="F22" i="91"/>
  <c r="F24" i="91" s="1"/>
  <c r="D22" i="91"/>
  <c r="C22" i="91"/>
  <c r="E22" i="91" s="1"/>
  <c r="V21" i="91"/>
  <c r="P21" i="91"/>
  <c r="G21" i="91"/>
  <c r="G35" i="91" s="1"/>
  <c r="W20" i="91"/>
  <c r="T20" i="91"/>
  <c r="Q20" i="91"/>
  <c r="O20" i="91"/>
  <c r="K20" i="91"/>
  <c r="K46" i="91" s="1"/>
  <c r="H20" i="91"/>
  <c r="G46" i="91" s="1"/>
  <c r="C20" i="91"/>
  <c r="V19" i="91"/>
  <c r="U19" i="91"/>
  <c r="U21" i="91" s="1"/>
  <c r="U28" i="91" s="1"/>
  <c r="S19" i="91"/>
  <c r="S21" i="91" s="1"/>
  <c r="R19" i="91"/>
  <c r="R21" i="91" s="1"/>
  <c r="P19" i="91"/>
  <c r="O19" i="91"/>
  <c r="O21" i="91" s="1"/>
  <c r="J19" i="91"/>
  <c r="I19" i="91"/>
  <c r="H19" i="91"/>
  <c r="G45" i="91" s="1"/>
  <c r="G19" i="91"/>
  <c r="G33" i="91" s="1"/>
  <c r="F19" i="91"/>
  <c r="D19" i="91"/>
  <c r="C19" i="91"/>
  <c r="D15" i="91"/>
  <c r="C15" i="91"/>
  <c r="B15" i="91"/>
  <c r="D14" i="91"/>
  <c r="C14" i="91"/>
  <c r="B14" i="91"/>
  <c r="D13" i="91"/>
  <c r="C13" i="91"/>
  <c r="B13" i="91"/>
  <c r="D12" i="91"/>
  <c r="C12" i="91"/>
  <c r="B12" i="91"/>
  <c r="AC8" i="91"/>
  <c r="AA8" i="91"/>
  <c r="Y8" i="91"/>
  <c r="W8" i="91"/>
  <c r="U8" i="91"/>
  <c r="S8" i="91"/>
  <c r="Q8" i="91"/>
  <c r="N8" i="91"/>
  <c r="AC7" i="91"/>
  <c r="AA7" i="91"/>
  <c r="Y7" i="91"/>
  <c r="W7" i="91"/>
  <c r="U7" i="91"/>
  <c r="S7" i="91"/>
  <c r="Q7" i="91"/>
  <c r="N7" i="91"/>
  <c r="D7" i="91"/>
  <c r="C79" i="91" s="1"/>
  <c r="AC6" i="91"/>
  <c r="AA6" i="91"/>
  <c r="Y6" i="91"/>
  <c r="W6" i="91"/>
  <c r="U6" i="91"/>
  <c r="S6" i="91"/>
  <c r="Q6" i="91"/>
  <c r="N6" i="91"/>
  <c r="D6" i="91"/>
  <c r="C78" i="91" s="1"/>
  <c r="AC5" i="91"/>
  <c r="AA5" i="91"/>
  <c r="Y5" i="91"/>
  <c r="W5" i="91"/>
  <c r="U5" i="91"/>
  <c r="S5" i="91"/>
  <c r="Q5" i="91"/>
  <c r="N5" i="91"/>
  <c r="D5" i="91"/>
  <c r="C77" i="91" s="1"/>
  <c r="I81" i="90"/>
  <c r="H81" i="90"/>
  <c r="J81" i="90" s="1"/>
  <c r="F81" i="90"/>
  <c r="E81" i="90"/>
  <c r="I80" i="90"/>
  <c r="H80" i="90"/>
  <c r="F80" i="90"/>
  <c r="E80" i="90"/>
  <c r="G80" i="90" s="1"/>
  <c r="I79" i="90"/>
  <c r="H79" i="90"/>
  <c r="F79" i="90"/>
  <c r="E79" i="90"/>
  <c r="I78" i="90"/>
  <c r="H78" i="90"/>
  <c r="J78" i="90" s="1"/>
  <c r="F78" i="90"/>
  <c r="E78" i="90"/>
  <c r="I62" i="90"/>
  <c r="F62" i="90"/>
  <c r="C62" i="90"/>
  <c r="I61" i="90"/>
  <c r="F61" i="90"/>
  <c r="F63" i="90" s="1"/>
  <c r="C61" i="90"/>
  <c r="I60" i="90"/>
  <c r="I63" i="90" s="1"/>
  <c r="F60" i="90"/>
  <c r="C60" i="90"/>
  <c r="C63" i="90" s="1"/>
  <c r="W26" i="90"/>
  <c r="T26" i="90"/>
  <c r="O26" i="90"/>
  <c r="O25" i="90" s="1"/>
  <c r="K26" i="90"/>
  <c r="I53" i="90" s="1"/>
  <c r="H26" i="90"/>
  <c r="H53" i="90" s="1"/>
  <c r="E26" i="90"/>
  <c r="C53" i="90" s="1"/>
  <c r="C26" i="90"/>
  <c r="V25" i="90"/>
  <c r="V27" i="90" s="1"/>
  <c r="U25" i="90"/>
  <c r="U27" i="90" s="1"/>
  <c r="S25" i="90"/>
  <c r="S27" i="90" s="1"/>
  <c r="R25" i="90"/>
  <c r="P25" i="90"/>
  <c r="J25" i="90"/>
  <c r="J27" i="90" s="1"/>
  <c r="I25" i="90"/>
  <c r="K25" i="90" s="1"/>
  <c r="G25" i="90"/>
  <c r="F25" i="90"/>
  <c r="D25" i="90"/>
  <c r="D27" i="90" s="1"/>
  <c r="C25" i="90"/>
  <c r="W23" i="90"/>
  <c r="T23" i="90"/>
  <c r="Q23" i="90"/>
  <c r="K23" i="90"/>
  <c r="K50" i="90" s="1"/>
  <c r="H23" i="90"/>
  <c r="G50" i="90" s="1"/>
  <c r="E23" i="90"/>
  <c r="E50" i="90" s="1"/>
  <c r="V22" i="90"/>
  <c r="W22" i="90" s="1"/>
  <c r="U22" i="90"/>
  <c r="U24" i="90" s="1"/>
  <c r="S22" i="90"/>
  <c r="S24" i="90" s="1"/>
  <c r="R22" i="90"/>
  <c r="T22" i="90" s="1"/>
  <c r="P22" i="90"/>
  <c r="P24" i="90" s="1"/>
  <c r="O22" i="90"/>
  <c r="O24" i="90" s="1"/>
  <c r="J22" i="90"/>
  <c r="I22" i="90"/>
  <c r="G22" i="90"/>
  <c r="F22" i="90"/>
  <c r="F24" i="90" s="1"/>
  <c r="D22" i="90"/>
  <c r="C22" i="90"/>
  <c r="E22" i="90" s="1"/>
  <c r="P21" i="90"/>
  <c r="W20" i="90"/>
  <c r="T20" i="90"/>
  <c r="Q20" i="90"/>
  <c r="O20" i="90"/>
  <c r="K20" i="90"/>
  <c r="J47" i="90" s="1"/>
  <c r="H20" i="90"/>
  <c r="H47" i="90" s="1"/>
  <c r="C20" i="90"/>
  <c r="E20" i="90" s="1"/>
  <c r="V19" i="90"/>
  <c r="V21" i="90" s="1"/>
  <c r="U19" i="90"/>
  <c r="U21" i="90" s="1"/>
  <c r="S19" i="90"/>
  <c r="S21" i="90" s="1"/>
  <c r="R19" i="90"/>
  <c r="R21" i="90" s="1"/>
  <c r="Q19" i="90"/>
  <c r="P19" i="90"/>
  <c r="O19" i="90"/>
  <c r="J19" i="90"/>
  <c r="I19" i="90"/>
  <c r="G19" i="90"/>
  <c r="G21" i="90" s="1"/>
  <c r="G36" i="90" s="1"/>
  <c r="F19" i="90"/>
  <c r="F21" i="90" s="1"/>
  <c r="D19" i="90"/>
  <c r="D15" i="90"/>
  <c r="C15" i="90"/>
  <c r="B15" i="90"/>
  <c r="D14" i="90"/>
  <c r="C14" i="90"/>
  <c r="B14" i="90"/>
  <c r="D13" i="90"/>
  <c r="C13" i="90"/>
  <c r="B13" i="90"/>
  <c r="D12" i="90"/>
  <c r="C12" i="90"/>
  <c r="B12" i="90"/>
  <c r="AC8" i="90"/>
  <c r="AA8" i="90"/>
  <c r="Y8" i="90"/>
  <c r="W8" i="90"/>
  <c r="U8" i="90"/>
  <c r="S8" i="90"/>
  <c r="Q8" i="90"/>
  <c r="N8" i="90"/>
  <c r="AC7" i="90"/>
  <c r="AA7" i="90"/>
  <c r="Y7" i="90"/>
  <c r="W7" i="90"/>
  <c r="U7" i="90"/>
  <c r="S7" i="90"/>
  <c r="Q7" i="90"/>
  <c r="N7" i="90"/>
  <c r="D7" i="90"/>
  <c r="C80" i="90" s="1"/>
  <c r="AC6" i="90"/>
  <c r="AA6" i="90"/>
  <c r="Y6" i="90"/>
  <c r="W6" i="90"/>
  <c r="U6" i="90"/>
  <c r="S6" i="90"/>
  <c r="Q6" i="90"/>
  <c r="N6" i="90"/>
  <c r="D6" i="90"/>
  <c r="C79" i="90" s="1"/>
  <c r="AC5" i="90"/>
  <c r="AA5" i="90"/>
  <c r="Y5" i="90"/>
  <c r="W5" i="90"/>
  <c r="U5" i="90"/>
  <c r="S5" i="90"/>
  <c r="Q5" i="90"/>
  <c r="N5" i="90"/>
  <c r="D5" i="90"/>
  <c r="B78" i="90" s="1"/>
  <c r="I81" i="89"/>
  <c r="H81" i="89"/>
  <c r="F81" i="89"/>
  <c r="E81" i="89"/>
  <c r="I80" i="89"/>
  <c r="H80" i="89"/>
  <c r="J80" i="89" s="1"/>
  <c r="F80" i="89"/>
  <c r="E80" i="89"/>
  <c r="I79" i="89"/>
  <c r="H79" i="89"/>
  <c r="F79" i="89"/>
  <c r="E79" i="89"/>
  <c r="G79" i="89" s="1"/>
  <c r="I78" i="89"/>
  <c r="H78" i="89"/>
  <c r="F78" i="89"/>
  <c r="E78" i="89"/>
  <c r="I62" i="89"/>
  <c r="F62" i="89"/>
  <c r="C62" i="89"/>
  <c r="I61" i="89"/>
  <c r="F61" i="89"/>
  <c r="F63" i="89" s="1"/>
  <c r="C61" i="89"/>
  <c r="I60" i="89"/>
  <c r="F60" i="89"/>
  <c r="C60" i="89"/>
  <c r="D53" i="89"/>
  <c r="I47" i="89"/>
  <c r="I28" i="89"/>
  <c r="W27" i="89"/>
  <c r="T27" i="89"/>
  <c r="O27" i="89"/>
  <c r="O26" i="89" s="1"/>
  <c r="K27" i="89"/>
  <c r="I53" i="89" s="1"/>
  <c r="H27" i="89"/>
  <c r="E27" i="89"/>
  <c r="C27" i="89"/>
  <c r="V26" i="89"/>
  <c r="U26" i="89"/>
  <c r="U28" i="89" s="1"/>
  <c r="S26" i="89"/>
  <c r="S28" i="89" s="1"/>
  <c r="R26" i="89"/>
  <c r="T26" i="89" s="1"/>
  <c r="P26" i="89"/>
  <c r="J26" i="89"/>
  <c r="J28" i="89" s="1"/>
  <c r="I26" i="89"/>
  <c r="K26" i="89" s="1"/>
  <c r="G26" i="89"/>
  <c r="F26" i="89"/>
  <c r="D26" i="89"/>
  <c r="D28" i="89" s="1"/>
  <c r="D42" i="89" s="1"/>
  <c r="C26" i="89"/>
  <c r="W24" i="89"/>
  <c r="T24" i="89"/>
  <c r="Q24" i="89"/>
  <c r="K24" i="89"/>
  <c r="K50" i="89" s="1"/>
  <c r="H24" i="89"/>
  <c r="G50" i="89" s="1"/>
  <c r="E24" i="89"/>
  <c r="E50" i="89" s="1"/>
  <c r="V23" i="89"/>
  <c r="U23" i="89"/>
  <c r="U25" i="89" s="1"/>
  <c r="S23" i="89"/>
  <c r="S25" i="89" s="1"/>
  <c r="R23" i="89"/>
  <c r="T23" i="89" s="1"/>
  <c r="P23" i="89"/>
  <c r="Q23" i="89" s="1"/>
  <c r="O23" i="89"/>
  <c r="O25" i="89" s="1"/>
  <c r="J23" i="89"/>
  <c r="I23" i="89"/>
  <c r="K23" i="89" s="1"/>
  <c r="G23" i="89"/>
  <c r="F23" i="89"/>
  <c r="F25" i="89" s="1"/>
  <c r="D23" i="89"/>
  <c r="C23" i="89"/>
  <c r="E23" i="89" s="1"/>
  <c r="W21" i="89"/>
  <c r="T21" i="89"/>
  <c r="Q21" i="89"/>
  <c r="O21" i="89"/>
  <c r="K21" i="89"/>
  <c r="J47" i="89" s="1"/>
  <c r="H21" i="89"/>
  <c r="H47" i="89" s="1"/>
  <c r="C21" i="89"/>
  <c r="C20" i="89" s="1"/>
  <c r="V20" i="89"/>
  <c r="V22" i="89" s="1"/>
  <c r="U20" i="89"/>
  <c r="U22" i="89" s="1"/>
  <c r="S20" i="89"/>
  <c r="S22" i="89" s="1"/>
  <c r="R20" i="89"/>
  <c r="Q20" i="89"/>
  <c r="P20" i="89"/>
  <c r="P22" i="89" s="1"/>
  <c r="O20" i="89"/>
  <c r="J20" i="89"/>
  <c r="I20" i="89"/>
  <c r="G20" i="89"/>
  <c r="F20" i="89"/>
  <c r="F22" i="89" s="1"/>
  <c r="D20" i="89"/>
  <c r="D15" i="89"/>
  <c r="C15" i="89"/>
  <c r="B15" i="89"/>
  <c r="D14" i="89"/>
  <c r="C14" i="89"/>
  <c r="B14" i="89"/>
  <c r="D13" i="89"/>
  <c r="C13" i="89"/>
  <c r="B13" i="89"/>
  <c r="D12" i="89"/>
  <c r="C12" i="89"/>
  <c r="B12" i="89"/>
  <c r="AC8" i="89"/>
  <c r="AA8" i="89"/>
  <c r="Y8" i="89"/>
  <c r="W8" i="89"/>
  <c r="U8" i="89"/>
  <c r="S8" i="89"/>
  <c r="Q8" i="89"/>
  <c r="N8" i="89"/>
  <c r="AC7" i="89"/>
  <c r="AA7" i="89"/>
  <c r="Y7" i="89"/>
  <c r="W7" i="89"/>
  <c r="U7" i="89"/>
  <c r="S7" i="89"/>
  <c r="Q7" i="89"/>
  <c r="N7" i="89"/>
  <c r="D7" i="89"/>
  <c r="AC6" i="89"/>
  <c r="AA6" i="89"/>
  <c r="Y6" i="89"/>
  <c r="W6" i="89"/>
  <c r="U6" i="89"/>
  <c r="S6" i="89"/>
  <c r="Q6" i="89"/>
  <c r="N6" i="89"/>
  <c r="D6" i="89"/>
  <c r="C79" i="89" s="1"/>
  <c r="AC5" i="89"/>
  <c r="AA5" i="89"/>
  <c r="Y5" i="89"/>
  <c r="W5" i="89"/>
  <c r="U5" i="89"/>
  <c r="S5" i="89"/>
  <c r="Q5" i="89"/>
  <c r="N5" i="89"/>
  <c r="D5" i="89"/>
  <c r="J80" i="88"/>
  <c r="I80" i="88"/>
  <c r="G80" i="88"/>
  <c r="F80" i="88"/>
  <c r="H80" i="88" s="1"/>
  <c r="J79" i="88"/>
  <c r="I79" i="88"/>
  <c r="K79" i="88" s="1"/>
  <c r="G79" i="88"/>
  <c r="F79" i="88"/>
  <c r="H79" i="88" s="1"/>
  <c r="J78" i="88"/>
  <c r="I78" i="88"/>
  <c r="K78" i="88" s="1"/>
  <c r="G78" i="88"/>
  <c r="F78" i="88"/>
  <c r="J77" i="88"/>
  <c r="I77" i="88"/>
  <c r="G77" i="88"/>
  <c r="F77" i="88"/>
  <c r="H77" i="88" s="1"/>
  <c r="J61" i="88"/>
  <c r="G61" i="88"/>
  <c r="D61" i="88"/>
  <c r="J60" i="88"/>
  <c r="G60" i="88"/>
  <c r="D60" i="88"/>
  <c r="J59" i="88"/>
  <c r="G59" i="88"/>
  <c r="D59" i="88"/>
  <c r="X26" i="88"/>
  <c r="U26" i="88"/>
  <c r="P26" i="88"/>
  <c r="P25" i="88" s="1"/>
  <c r="L26" i="88"/>
  <c r="J52" i="88" s="1"/>
  <c r="I26" i="88"/>
  <c r="F26" i="88"/>
  <c r="E52" i="88" s="1"/>
  <c r="D26" i="88"/>
  <c r="W25" i="88"/>
  <c r="V25" i="88"/>
  <c r="V27" i="88" s="1"/>
  <c r="T25" i="88"/>
  <c r="T27" i="88" s="1"/>
  <c r="S25" i="88"/>
  <c r="S27" i="88" s="1"/>
  <c r="Q25" i="88"/>
  <c r="K25" i="88"/>
  <c r="K27" i="88" s="1"/>
  <c r="J25" i="88"/>
  <c r="H25" i="88"/>
  <c r="G25" i="88"/>
  <c r="E25" i="88"/>
  <c r="E27" i="88" s="1"/>
  <c r="X23" i="88"/>
  <c r="U23" i="88"/>
  <c r="R23" i="88"/>
  <c r="L23" i="88"/>
  <c r="L49" i="88" s="1"/>
  <c r="I23" i="88"/>
  <c r="I49" i="88" s="1"/>
  <c r="F23" i="88"/>
  <c r="D49" i="88" s="1"/>
  <c r="W22" i="88"/>
  <c r="V22" i="88"/>
  <c r="V24" i="88" s="1"/>
  <c r="T22" i="88"/>
  <c r="T24" i="88" s="1"/>
  <c r="S22" i="88"/>
  <c r="S24" i="88" s="1"/>
  <c r="Q22" i="88"/>
  <c r="P22" i="88"/>
  <c r="P24" i="88" s="1"/>
  <c r="K22" i="88"/>
  <c r="K24" i="88" s="1"/>
  <c r="J22" i="88"/>
  <c r="H22" i="88"/>
  <c r="H24" i="88" s="1"/>
  <c r="G22" i="88"/>
  <c r="G24" i="88" s="1"/>
  <c r="G36" i="88" s="1"/>
  <c r="E22" i="88"/>
  <c r="E24" i="88" s="1"/>
  <c r="D22" i="88"/>
  <c r="F22" i="88" s="1"/>
  <c r="E48" i="88" s="1"/>
  <c r="X20" i="88"/>
  <c r="U20" i="88"/>
  <c r="R20" i="88"/>
  <c r="P20" i="88"/>
  <c r="P19" i="88" s="1"/>
  <c r="L20" i="88"/>
  <c r="L46" i="88" s="1"/>
  <c r="I20" i="88"/>
  <c r="G46" i="88" s="1"/>
  <c r="D20" i="88"/>
  <c r="W19" i="88"/>
  <c r="W21" i="88" s="1"/>
  <c r="V19" i="88"/>
  <c r="V21" i="88" s="1"/>
  <c r="T19" i="88"/>
  <c r="T21" i="88" s="1"/>
  <c r="S19" i="88"/>
  <c r="Q19" i="88"/>
  <c r="Q21" i="88" s="1"/>
  <c r="K19" i="88"/>
  <c r="J19" i="88"/>
  <c r="H19" i="88"/>
  <c r="G19" i="88"/>
  <c r="E19" i="88"/>
  <c r="D19" i="88"/>
  <c r="E15" i="88"/>
  <c r="D15" i="88"/>
  <c r="C15" i="88"/>
  <c r="E14" i="88"/>
  <c r="D14" i="88"/>
  <c r="C14" i="88"/>
  <c r="E13" i="88"/>
  <c r="D13" i="88"/>
  <c r="C13" i="88"/>
  <c r="E12" i="88"/>
  <c r="D12" i="88"/>
  <c r="C12" i="88"/>
  <c r="AD8" i="88"/>
  <c r="AB8" i="88"/>
  <c r="Z8" i="88"/>
  <c r="X8" i="88"/>
  <c r="V8" i="88"/>
  <c r="T8" i="88"/>
  <c r="R8" i="88"/>
  <c r="O8" i="88"/>
  <c r="AD7" i="88"/>
  <c r="AB7" i="88"/>
  <c r="Z7" i="88"/>
  <c r="X7" i="88"/>
  <c r="V7" i="88"/>
  <c r="T7" i="88"/>
  <c r="R7" i="88"/>
  <c r="O7" i="88"/>
  <c r="E7" i="88"/>
  <c r="AD6" i="88"/>
  <c r="AB6" i="88"/>
  <c r="Z6" i="88"/>
  <c r="X6" i="88"/>
  <c r="V6" i="88"/>
  <c r="T6" i="88"/>
  <c r="R6" i="88"/>
  <c r="O6" i="88"/>
  <c r="E6" i="88"/>
  <c r="C78" i="88" s="1"/>
  <c r="AD5" i="88"/>
  <c r="AB5" i="88"/>
  <c r="Z5" i="88"/>
  <c r="X5" i="88"/>
  <c r="V5" i="88"/>
  <c r="T5" i="88"/>
  <c r="R5" i="88"/>
  <c r="O5" i="88"/>
  <c r="E5" i="88"/>
  <c r="J82" i="86"/>
  <c r="I82" i="86"/>
  <c r="G82" i="86"/>
  <c r="F82" i="86"/>
  <c r="J81" i="86"/>
  <c r="I81" i="86"/>
  <c r="K81" i="86" s="1"/>
  <c r="G81" i="86"/>
  <c r="F81" i="86"/>
  <c r="H81" i="86" s="1"/>
  <c r="J80" i="86"/>
  <c r="I80" i="86"/>
  <c r="G80" i="86"/>
  <c r="F80" i="86"/>
  <c r="H80" i="86" s="1"/>
  <c r="J79" i="86"/>
  <c r="I79" i="86"/>
  <c r="K79" i="86" s="1"/>
  <c r="G79" i="86"/>
  <c r="F79" i="86"/>
  <c r="J63" i="86"/>
  <c r="G63" i="86"/>
  <c r="D63" i="86"/>
  <c r="J62" i="86"/>
  <c r="G62" i="86"/>
  <c r="D62" i="86"/>
  <c r="J61" i="86"/>
  <c r="G61" i="86"/>
  <c r="D61" i="86"/>
  <c r="X28" i="86"/>
  <c r="U28" i="86"/>
  <c r="P28" i="86"/>
  <c r="R28" i="86" s="1"/>
  <c r="L28" i="86"/>
  <c r="J54" i="86" s="1"/>
  <c r="I28" i="86"/>
  <c r="G54" i="86" s="1"/>
  <c r="D28" i="86"/>
  <c r="W27" i="86"/>
  <c r="W29" i="86" s="1"/>
  <c r="V27" i="86"/>
  <c r="T27" i="86"/>
  <c r="T29" i="86" s="1"/>
  <c r="S27" i="86"/>
  <c r="S29" i="86" s="1"/>
  <c r="Q27" i="86"/>
  <c r="Q29" i="86" s="1"/>
  <c r="P27" i="86"/>
  <c r="R27" i="86" s="1"/>
  <c r="K27" i="86"/>
  <c r="J27" i="86"/>
  <c r="H27" i="86"/>
  <c r="H29" i="86" s="1"/>
  <c r="G27" i="86"/>
  <c r="E27" i="86"/>
  <c r="T26" i="86"/>
  <c r="X25" i="86"/>
  <c r="U25" i="86"/>
  <c r="R25" i="86"/>
  <c r="L25" i="86"/>
  <c r="J51" i="86" s="1"/>
  <c r="I25" i="86"/>
  <c r="F25" i="86"/>
  <c r="F51" i="86" s="1"/>
  <c r="W24" i="86"/>
  <c r="W26" i="86" s="1"/>
  <c r="V24" i="86"/>
  <c r="V26" i="86" s="1"/>
  <c r="T24" i="86"/>
  <c r="S24" i="86"/>
  <c r="S26" i="86" s="1"/>
  <c r="U26" i="86" s="1"/>
  <c r="Q24" i="86"/>
  <c r="Q26" i="86" s="1"/>
  <c r="P24" i="86"/>
  <c r="P26" i="86" s="1"/>
  <c r="K24" i="86"/>
  <c r="J24" i="86"/>
  <c r="J26" i="86" s="1"/>
  <c r="J40" i="86" s="1"/>
  <c r="H24" i="86"/>
  <c r="G24" i="86"/>
  <c r="G26" i="86" s="1"/>
  <c r="E24" i="86"/>
  <c r="E26" i="86" s="1"/>
  <c r="E38" i="86" s="1"/>
  <c r="D24" i="86"/>
  <c r="D26" i="86" s="1"/>
  <c r="X22" i="86"/>
  <c r="U22" i="86"/>
  <c r="P22" i="86"/>
  <c r="P21" i="86" s="1"/>
  <c r="R21" i="86" s="1"/>
  <c r="L22" i="86"/>
  <c r="I22" i="86"/>
  <c r="I48" i="86" s="1"/>
  <c r="D22" i="86"/>
  <c r="D21" i="86" s="1"/>
  <c r="W21" i="86"/>
  <c r="W23" i="86" s="1"/>
  <c r="V21" i="86"/>
  <c r="T21" i="86"/>
  <c r="T23" i="86" s="1"/>
  <c r="S21" i="86"/>
  <c r="Q21" i="86"/>
  <c r="Q23" i="86" s="1"/>
  <c r="K21" i="86"/>
  <c r="K23" i="86" s="1"/>
  <c r="K36" i="86" s="1"/>
  <c r="J21" i="86"/>
  <c r="H21" i="86"/>
  <c r="G21" i="86"/>
  <c r="E21" i="86"/>
  <c r="E23" i="86" s="1"/>
  <c r="E36" i="86" s="1"/>
  <c r="E17" i="86"/>
  <c r="D17" i="86"/>
  <c r="C17" i="86"/>
  <c r="E16" i="86"/>
  <c r="D16" i="86"/>
  <c r="C16" i="86"/>
  <c r="E15" i="86"/>
  <c r="D15" i="86"/>
  <c r="C15" i="86"/>
  <c r="E14" i="86"/>
  <c r="D14" i="86"/>
  <c r="C14" i="86"/>
  <c r="AD8" i="86"/>
  <c r="AB8" i="86"/>
  <c r="Z8" i="86"/>
  <c r="X8" i="86"/>
  <c r="V8" i="86"/>
  <c r="T8" i="86"/>
  <c r="R8" i="86"/>
  <c r="O8" i="86"/>
  <c r="AD7" i="86"/>
  <c r="AB7" i="86"/>
  <c r="Z7" i="86"/>
  <c r="X7" i="86"/>
  <c r="V7" i="86"/>
  <c r="T7" i="86"/>
  <c r="R7" i="86"/>
  <c r="O7" i="86"/>
  <c r="E7" i="86"/>
  <c r="AD6" i="86"/>
  <c r="AB6" i="86"/>
  <c r="Z6" i="86"/>
  <c r="X6" i="86"/>
  <c r="V6" i="86"/>
  <c r="T6" i="86"/>
  <c r="R6" i="86"/>
  <c r="O6" i="86"/>
  <c r="E6" i="86"/>
  <c r="D80" i="86" s="1"/>
  <c r="AD5" i="86"/>
  <c r="AB5" i="86"/>
  <c r="Z5" i="86"/>
  <c r="X5" i="86"/>
  <c r="V5" i="86"/>
  <c r="T5" i="86"/>
  <c r="R5" i="86"/>
  <c r="O5" i="86"/>
  <c r="E5" i="86"/>
  <c r="E8" i="86" s="1"/>
  <c r="V98" i="85"/>
  <c r="U98" i="85"/>
  <c r="V97" i="85"/>
  <c r="U97" i="85"/>
  <c r="V96" i="85"/>
  <c r="U96" i="85"/>
  <c r="V95" i="85"/>
  <c r="U95" i="85"/>
  <c r="N83" i="85"/>
  <c r="L83" i="85"/>
  <c r="N82" i="85"/>
  <c r="L82" i="85"/>
  <c r="N81" i="85"/>
  <c r="L81" i="85"/>
  <c r="N80" i="85"/>
  <c r="L80" i="85"/>
  <c r="D39" i="85"/>
  <c r="D47" i="85" s="1"/>
  <c r="C39" i="85"/>
  <c r="C47" i="85" s="1"/>
  <c r="B39" i="85"/>
  <c r="B47" i="85" s="1"/>
  <c r="D38" i="85"/>
  <c r="C38" i="85"/>
  <c r="C46" i="85" s="1"/>
  <c r="B38" i="85"/>
  <c r="D37" i="85"/>
  <c r="D45" i="85" s="1"/>
  <c r="C37" i="85"/>
  <c r="C45" i="85" s="1"/>
  <c r="B37" i="85"/>
  <c r="D36" i="85"/>
  <c r="G36" i="85" s="1"/>
  <c r="C36" i="85"/>
  <c r="F36" i="85" s="1"/>
  <c r="B36" i="85"/>
  <c r="G22" i="85"/>
  <c r="F22" i="85"/>
  <c r="G21" i="85"/>
  <c r="F21" i="85"/>
  <c r="G20" i="85"/>
  <c r="F20" i="85"/>
  <c r="G19" i="85"/>
  <c r="F19" i="85"/>
  <c r="G6" i="85"/>
  <c r="F6" i="85"/>
  <c r="G5" i="85"/>
  <c r="F5" i="85"/>
  <c r="G4" i="85"/>
  <c r="F4" i="85"/>
  <c r="G3" i="85"/>
  <c r="F3" i="85"/>
  <c r="Q105" i="84"/>
  <c r="P105" i="84"/>
  <c r="Q104" i="84"/>
  <c r="P104" i="84"/>
  <c r="Q103" i="84"/>
  <c r="P103" i="84"/>
  <c r="Q102" i="84"/>
  <c r="P102" i="84"/>
  <c r="I90" i="84"/>
  <c r="G90" i="84"/>
  <c r="I89" i="84"/>
  <c r="G89" i="84"/>
  <c r="I88" i="84"/>
  <c r="G88" i="84"/>
  <c r="I87" i="84"/>
  <c r="G87" i="84"/>
  <c r="D39" i="84"/>
  <c r="D55" i="84" s="1"/>
  <c r="C39" i="84"/>
  <c r="B39" i="84"/>
  <c r="B55" i="84" s="1"/>
  <c r="D38" i="84"/>
  <c r="C38" i="84"/>
  <c r="B38" i="84"/>
  <c r="D37" i="84"/>
  <c r="C37" i="84"/>
  <c r="B37" i="84"/>
  <c r="D36" i="84"/>
  <c r="C36" i="84"/>
  <c r="C52" i="84" s="1"/>
  <c r="B36" i="84"/>
  <c r="D40" i="83"/>
  <c r="C40" i="83"/>
  <c r="B40" i="83"/>
  <c r="D39" i="83"/>
  <c r="C39" i="83"/>
  <c r="B39" i="83"/>
  <c r="D38" i="83"/>
  <c r="C38" i="83"/>
  <c r="B38" i="83"/>
  <c r="D37" i="83"/>
  <c r="C37" i="83"/>
  <c r="B37" i="83"/>
  <c r="G22" i="83"/>
  <c r="F22" i="83"/>
  <c r="G21" i="83"/>
  <c r="F21" i="83"/>
  <c r="G20" i="83"/>
  <c r="F20" i="83"/>
  <c r="G19" i="83"/>
  <c r="F19" i="83"/>
  <c r="G6" i="83"/>
  <c r="F6" i="83"/>
  <c r="G5" i="83"/>
  <c r="F5" i="83"/>
  <c r="G4" i="83"/>
  <c r="F4" i="83"/>
  <c r="G3" i="83"/>
  <c r="F3" i="83"/>
  <c r="V101" i="82"/>
  <c r="U101" i="82"/>
  <c r="V100" i="82"/>
  <c r="U100" i="82"/>
  <c r="V99" i="82"/>
  <c r="U99" i="82"/>
  <c r="V98" i="82"/>
  <c r="U98" i="82"/>
  <c r="N86" i="82"/>
  <c r="L86" i="82"/>
  <c r="N85" i="82"/>
  <c r="L85" i="82"/>
  <c r="N84" i="82"/>
  <c r="L84" i="82"/>
  <c r="N83" i="82"/>
  <c r="L83" i="82"/>
  <c r="D43" i="82"/>
  <c r="C43" i="82"/>
  <c r="C51" i="82" s="1"/>
  <c r="B43" i="82"/>
  <c r="B51" i="82" s="1"/>
  <c r="D42" i="82"/>
  <c r="D50" i="82" s="1"/>
  <c r="C42" i="82"/>
  <c r="B42" i="82"/>
  <c r="D41" i="82"/>
  <c r="C41" i="82"/>
  <c r="B41" i="82"/>
  <c r="B49" i="82" s="1"/>
  <c r="D40" i="82"/>
  <c r="D48" i="82" s="1"/>
  <c r="C40" i="82"/>
  <c r="B40" i="82"/>
  <c r="G22" i="82"/>
  <c r="F22" i="82"/>
  <c r="G21" i="82"/>
  <c r="F21" i="82"/>
  <c r="G20" i="82"/>
  <c r="F20" i="82"/>
  <c r="G19" i="82"/>
  <c r="F19" i="82"/>
  <c r="G6" i="82"/>
  <c r="F6" i="82"/>
  <c r="G5" i="82"/>
  <c r="F5" i="82"/>
  <c r="G4" i="82"/>
  <c r="F4" i="82"/>
  <c r="G3" i="82"/>
  <c r="F3" i="82"/>
  <c r="Y114" i="102" l="1"/>
  <c r="Y119" i="102"/>
  <c r="U118" i="102"/>
  <c r="AC114" i="102"/>
  <c r="AC119" i="102"/>
  <c r="V64" i="102"/>
  <c r="V66" i="102"/>
  <c r="V68" i="102"/>
  <c r="V70" i="102"/>
  <c r="V72" i="102"/>
  <c r="Y112" i="102"/>
  <c r="AC113" i="102"/>
  <c r="AC115" i="102"/>
  <c r="Q64" i="102"/>
  <c r="Q66" i="102"/>
  <c r="Q68" i="102"/>
  <c r="S115" i="102"/>
  <c r="S119" i="102"/>
  <c r="AC116" i="102"/>
  <c r="AC120" i="102"/>
  <c r="AC112" i="102"/>
  <c r="U115" i="102"/>
  <c r="Y120" i="102"/>
  <c r="R75" i="97"/>
  <c r="Z119" i="97"/>
  <c r="R67" i="97"/>
  <c r="R73" i="97"/>
  <c r="W65" i="97"/>
  <c r="W69" i="97"/>
  <c r="Z118" i="97"/>
  <c r="AB119" i="97"/>
  <c r="AD120" i="97"/>
  <c r="R68" i="97"/>
  <c r="Z122" i="97"/>
  <c r="AB122" i="97"/>
  <c r="V114" i="97"/>
  <c r="R51" i="97"/>
  <c r="R69" i="97"/>
  <c r="AB117" i="97"/>
  <c r="V121" i="97"/>
  <c r="R57" i="97"/>
  <c r="R53" i="97"/>
  <c r="W71" i="97"/>
  <c r="W75" i="97"/>
  <c r="Z124" i="97"/>
  <c r="O19" i="93"/>
  <c r="W19" i="93"/>
  <c r="G33" i="93"/>
  <c r="H25" i="93"/>
  <c r="O27" i="93"/>
  <c r="I48" i="93"/>
  <c r="D54" i="93"/>
  <c r="C19" i="93"/>
  <c r="Q19" i="93"/>
  <c r="E22" i="93"/>
  <c r="C50" i="93" s="1"/>
  <c r="Q24" i="93"/>
  <c r="E25" i="93"/>
  <c r="E53" i="93" s="1"/>
  <c r="F51" i="93"/>
  <c r="H19" i="90"/>
  <c r="G46" i="90" s="1"/>
  <c r="T25" i="90"/>
  <c r="K22" i="90"/>
  <c r="I49" i="90" s="1"/>
  <c r="C19" i="90"/>
  <c r="D53" i="90"/>
  <c r="V24" i="90"/>
  <c r="W24" i="90" s="1"/>
  <c r="J52" i="90"/>
  <c r="W19" i="90"/>
  <c r="E25" i="90"/>
  <c r="B47" i="92"/>
  <c r="F40" i="92"/>
  <c r="F41" i="92"/>
  <c r="C63" i="89"/>
  <c r="O22" i="89"/>
  <c r="W23" i="89"/>
  <c r="R28" i="89"/>
  <c r="T28" i="89" s="1"/>
  <c r="F50" i="89"/>
  <c r="V25" i="89"/>
  <c r="J52" i="89"/>
  <c r="C41" i="89"/>
  <c r="I63" i="89"/>
  <c r="H20" i="89"/>
  <c r="E60" i="89" s="1"/>
  <c r="G22" i="89"/>
  <c r="G34" i="89" s="1"/>
  <c r="W20" i="89"/>
  <c r="E26" i="89"/>
  <c r="E52" i="89" s="1"/>
  <c r="C28" i="89"/>
  <c r="C53" i="89"/>
  <c r="G78" i="89"/>
  <c r="J79" i="89"/>
  <c r="G81" i="89"/>
  <c r="B44" i="85"/>
  <c r="G37" i="85"/>
  <c r="B46" i="85"/>
  <c r="F46" i="85" s="1"/>
  <c r="C44" i="85"/>
  <c r="F44" i="85" s="1"/>
  <c r="B45" i="85"/>
  <c r="G41" i="82"/>
  <c r="B48" i="82"/>
  <c r="B50" i="82"/>
  <c r="C48" i="82"/>
  <c r="G48" i="82" s="1"/>
  <c r="D49" i="82"/>
  <c r="C50" i="82"/>
  <c r="G50" i="82" s="1"/>
  <c r="F40" i="82"/>
  <c r="C49" i="82"/>
  <c r="F49" i="82" s="1"/>
  <c r="W56" i="97"/>
  <c r="W68" i="97"/>
  <c r="W74" i="97"/>
  <c r="R61" i="97"/>
  <c r="R70" i="97"/>
  <c r="W54" i="97"/>
  <c r="R56" i="97"/>
  <c r="W60" i="97"/>
  <c r="R65" i="97"/>
  <c r="R71" i="97"/>
  <c r="T114" i="97"/>
  <c r="Z117" i="97"/>
  <c r="AD118" i="97"/>
  <c r="Z121" i="97"/>
  <c r="W61" i="97"/>
  <c r="R66" i="97"/>
  <c r="W70" i="97"/>
  <c r="R72" i="97"/>
  <c r="R52" i="97"/>
  <c r="R58" i="97"/>
  <c r="T66" i="97"/>
  <c r="T72" i="97"/>
  <c r="W51" i="97"/>
  <c r="W72" i="97"/>
  <c r="AB114" i="97"/>
  <c r="V116" i="97"/>
  <c r="V119" i="97"/>
  <c r="W52" i="97"/>
  <c r="W58" i="97"/>
  <c r="W67" i="97"/>
  <c r="W73" i="97"/>
  <c r="V118" i="97"/>
  <c r="V122" i="97"/>
  <c r="Z123" i="97"/>
  <c r="W53" i="97"/>
  <c r="R54" i="97"/>
  <c r="W59" i="97"/>
  <c r="R60" i="97"/>
  <c r="AB123" i="97"/>
  <c r="E49" i="88"/>
  <c r="L25" i="88"/>
  <c r="L51" i="88" s="1"/>
  <c r="X22" i="88"/>
  <c r="D62" i="88"/>
  <c r="K80" i="88"/>
  <c r="X19" i="88"/>
  <c r="R22" i="88"/>
  <c r="V28" i="88"/>
  <c r="H33" i="88"/>
  <c r="U27" i="88"/>
  <c r="H21" i="88"/>
  <c r="J46" i="88"/>
  <c r="F21" i="86"/>
  <c r="X27" i="86"/>
  <c r="J64" i="86"/>
  <c r="D64" i="86"/>
  <c r="L27" i="86"/>
  <c r="L53" i="86" s="1"/>
  <c r="K82" i="86"/>
  <c r="D54" i="84"/>
  <c r="D52" i="84"/>
  <c r="D53" i="84"/>
  <c r="B53" i="84"/>
  <c r="C53" i="84"/>
  <c r="B54" i="84"/>
  <c r="C54" i="84"/>
  <c r="B52" i="84"/>
  <c r="G37" i="83"/>
  <c r="F40" i="83"/>
  <c r="P29" i="86"/>
  <c r="R29" i="86" s="1"/>
  <c r="U122" i="102"/>
  <c r="Q56" i="102"/>
  <c r="Q58" i="102"/>
  <c r="Q63" i="102"/>
  <c r="S50" i="102"/>
  <c r="S52" i="102"/>
  <c r="S54" i="102"/>
  <c r="S56" i="102"/>
  <c r="S58" i="102"/>
  <c r="S63" i="102"/>
  <c r="S65" i="102"/>
  <c r="S67" i="102"/>
  <c r="S69" i="102"/>
  <c r="S71" i="102"/>
  <c r="S73" i="102"/>
  <c r="Y113" i="102"/>
  <c r="S116" i="102"/>
  <c r="AC117" i="102"/>
  <c r="AC118" i="102"/>
  <c r="Y121" i="102"/>
  <c r="Q71" i="102"/>
  <c r="Q73" i="102"/>
  <c r="V50" i="102"/>
  <c r="V52" i="102"/>
  <c r="V54" i="102"/>
  <c r="V56" i="102"/>
  <c r="V58" i="102"/>
  <c r="V63" i="102"/>
  <c r="V65" i="102"/>
  <c r="V67" i="102"/>
  <c r="V69" i="102"/>
  <c r="V71" i="102"/>
  <c r="V73" i="102"/>
  <c r="U116" i="102"/>
  <c r="U117" i="102"/>
  <c r="AA121" i="102"/>
  <c r="Q49" i="102"/>
  <c r="Q57" i="102"/>
  <c r="S49" i="102"/>
  <c r="S51" i="102"/>
  <c r="S53" i="102"/>
  <c r="S55" i="102"/>
  <c r="S57" i="102"/>
  <c r="S59" i="102"/>
  <c r="S64" i="102"/>
  <c r="S66" i="102"/>
  <c r="S68" i="102"/>
  <c r="S70" i="102"/>
  <c r="S72" i="102"/>
  <c r="U112" i="102"/>
  <c r="Y116" i="102"/>
  <c r="Y117" i="102"/>
  <c r="U119" i="102"/>
  <c r="U120" i="102"/>
  <c r="Q59" i="102"/>
  <c r="Q70" i="102"/>
  <c r="Q72" i="102"/>
  <c r="V49" i="102"/>
  <c r="V51" i="102"/>
  <c r="V53" i="102"/>
  <c r="V55" i="102"/>
  <c r="V57" i="102"/>
  <c r="V59" i="102"/>
  <c r="U113" i="102"/>
  <c r="U114" i="102"/>
  <c r="Y118" i="102"/>
  <c r="U121" i="102"/>
  <c r="M112" i="102"/>
  <c r="M113" i="102"/>
  <c r="M114" i="102"/>
  <c r="M115" i="102"/>
  <c r="M116" i="102"/>
  <c r="M117" i="102"/>
  <c r="M118" i="102"/>
  <c r="M119" i="102"/>
  <c r="M120" i="102"/>
  <c r="M121" i="102"/>
  <c r="M122" i="102"/>
  <c r="O112" i="102"/>
  <c r="W112" i="102"/>
  <c r="O113" i="102"/>
  <c r="W113" i="102"/>
  <c r="O114" i="102"/>
  <c r="W114" i="102"/>
  <c r="O115" i="102"/>
  <c r="O116" i="102"/>
  <c r="O117" i="102"/>
  <c r="W117" i="102"/>
  <c r="O118" i="102"/>
  <c r="W118" i="102"/>
  <c r="O119" i="102"/>
  <c r="O120" i="102"/>
  <c r="W120" i="102"/>
  <c r="O121" i="102"/>
  <c r="W121" i="102"/>
  <c r="O122" i="102"/>
  <c r="Q50" i="102"/>
  <c r="Q51" i="102"/>
  <c r="Q52" i="102"/>
  <c r="Q53" i="102"/>
  <c r="Q54" i="102"/>
  <c r="Q55" i="102"/>
  <c r="AA120" i="101"/>
  <c r="AC120" i="101"/>
  <c r="Y114" i="101"/>
  <c r="Q67" i="101"/>
  <c r="Q73" i="101"/>
  <c r="S67" i="101"/>
  <c r="S73" i="101"/>
  <c r="V50" i="101"/>
  <c r="V52" i="101"/>
  <c r="V56" i="101"/>
  <c r="V58" i="101"/>
  <c r="V63" i="101"/>
  <c r="V65" i="101"/>
  <c r="V67" i="101"/>
  <c r="V69" i="101"/>
  <c r="V71" i="101"/>
  <c r="V73" i="101"/>
  <c r="Y117" i="101"/>
  <c r="Q64" i="101"/>
  <c r="Q70" i="101"/>
  <c r="Y113" i="101"/>
  <c r="Y116" i="101"/>
  <c r="Y119" i="101"/>
  <c r="S64" i="101"/>
  <c r="S70" i="101"/>
  <c r="U122" i="101"/>
  <c r="V54" i="101"/>
  <c r="V49" i="101"/>
  <c r="V53" i="101"/>
  <c r="V55" i="101"/>
  <c r="V59" i="101"/>
  <c r="V66" i="101"/>
  <c r="V68" i="101"/>
  <c r="V70" i="101"/>
  <c r="V72" i="101"/>
  <c r="Y112" i="101"/>
  <c r="Y115" i="101"/>
  <c r="Y118" i="101"/>
  <c r="U121" i="101"/>
  <c r="Q49" i="101"/>
  <c r="Q58" i="101"/>
  <c r="S49" i="101"/>
  <c r="Q51" i="101"/>
  <c r="Q54" i="101"/>
  <c r="Q57" i="101"/>
  <c r="Q63" i="101"/>
  <c r="Q66" i="101"/>
  <c r="Q69" i="101"/>
  <c r="Q72" i="101"/>
  <c r="Y121" i="101"/>
  <c r="S58" i="101"/>
  <c r="S51" i="101"/>
  <c r="S54" i="101"/>
  <c r="S57" i="101"/>
  <c r="S63" i="101"/>
  <c r="V64" i="101"/>
  <c r="S66" i="101"/>
  <c r="S69" i="101"/>
  <c r="S72" i="101"/>
  <c r="AC112" i="101"/>
  <c r="AC113" i="101"/>
  <c r="AC114" i="101"/>
  <c r="AC115" i="101"/>
  <c r="AC116" i="101"/>
  <c r="AC117" i="101"/>
  <c r="AC118" i="101"/>
  <c r="AC119" i="101"/>
  <c r="AA121" i="101"/>
  <c r="Y122" i="101"/>
  <c r="Q52" i="101"/>
  <c r="Q50" i="101"/>
  <c r="Q53" i="101"/>
  <c r="Q56" i="101"/>
  <c r="Q59" i="101"/>
  <c r="Q65" i="101"/>
  <c r="Q68" i="101"/>
  <c r="Q71" i="101"/>
  <c r="Q55" i="101"/>
  <c r="S52" i="101"/>
  <c r="S55" i="101"/>
  <c r="S50" i="101"/>
  <c r="S53" i="101"/>
  <c r="S56" i="101"/>
  <c r="S59" i="101"/>
  <c r="S65" i="101"/>
  <c r="S68" i="101"/>
  <c r="S71" i="101"/>
  <c r="U112" i="101"/>
  <c r="U113" i="101"/>
  <c r="U114" i="101"/>
  <c r="U115" i="101"/>
  <c r="U116" i="101"/>
  <c r="U117" i="101"/>
  <c r="U118" i="101"/>
  <c r="U119" i="101"/>
  <c r="U120" i="101"/>
  <c r="M112" i="101"/>
  <c r="M113" i="101"/>
  <c r="M114" i="101"/>
  <c r="M115" i="101"/>
  <c r="M116" i="101"/>
  <c r="M117" i="101"/>
  <c r="M118" i="101"/>
  <c r="M119" i="101"/>
  <c r="M120" i="101"/>
  <c r="M121" i="101"/>
  <c r="M122" i="101"/>
  <c r="O112" i="101"/>
  <c r="W112" i="101"/>
  <c r="O113" i="101"/>
  <c r="W113" i="101"/>
  <c r="O114" i="101"/>
  <c r="W114" i="101"/>
  <c r="O115" i="101"/>
  <c r="W115" i="101"/>
  <c r="O116" i="101"/>
  <c r="W116" i="101"/>
  <c r="O117" i="101"/>
  <c r="W117" i="101"/>
  <c r="O118" i="101"/>
  <c r="W118" i="101"/>
  <c r="O119" i="101"/>
  <c r="W119" i="101"/>
  <c r="O120" i="101"/>
  <c r="W120" i="101"/>
  <c r="O121" i="101"/>
  <c r="W121" i="101"/>
  <c r="O122" i="101"/>
  <c r="W122" i="101"/>
  <c r="Y113" i="99"/>
  <c r="U115" i="99"/>
  <c r="S116" i="99"/>
  <c r="AC117" i="99"/>
  <c r="Y119" i="99"/>
  <c r="U121" i="99"/>
  <c r="S122" i="99"/>
  <c r="Y114" i="99"/>
  <c r="U116" i="99"/>
  <c r="S117" i="99"/>
  <c r="Y120" i="99"/>
  <c r="U122" i="99"/>
  <c r="S112" i="99"/>
  <c r="Y115" i="99"/>
  <c r="U117" i="99"/>
  <c r="S118" i="99"/>
  <c r="Y121" i="99"/>
  <c r="S113" i="99"/>
  <c r="S119" i="99"/>
  <c r="U113" i="99"/>
  <c r="AC115" i="99"/>
  <c r="Y117" i="99"/>
  <c r="U119" i="99"/>
  <c r="AC121" i="99"/>
  <c r="V49" i="99"/>
  <c r="Q51" i="99"/>
  <c r="V52" i="99"/>
  <c r="Q54" i="99"/>
  <c r="V55" i="99"/>
  <c r="Q57" i="99"/>
  <c r="V58" i="99"/>
  <c r="Q63" i="99"/>
  <c r="V64" i="99"/>
  <c r="Q66" i="99"/>
  <c r="V67" i="99"/>
  <c r="Q69" i="99"/>
  <c r="V70" i="99"/>
  <c r="Q72" i="99"/>
  <c r="V73" i="99"/>
  <c r="Q55" i="99"/>
  <c r="Q50" i="99"/>
  <c r="V51" i="99"/>
  <c r="Q53" i="99"/>
  <c r="V54" i="99"/>
  <c r="Q56" i="99"/>
  <c r="V57" i="99"/>
  <c r="Q59" i="99"/>
  <c r="V63" i="99"/>
  <c r="Q65" i="99"/>
  <c r="V66" i="99"/>
  <c r="Q68" i="99"/>
  <c r="V69" i="99"/>
  <c r="Q71" i="99"/>
  <c r="V72" i="99"/>
  <c r="Q49" i="99"/>
  <c r="Q52" i="99"/>
  <c r="Q58" i="99"/>
  <c r="M112" i="99"/>
  <c r="M113" i="99"/>
  <c r="M114" i="99"/>
  <c r="M115" i="99"/>
  <c r="M116" i="99"/>
  <c r="M117" i="99"/>
  <c r="M118" i="99"/>
  <c r="M119" i="99"/>
  <c r="M120" i="99"/>
  <c r="M121" i="99"/>
  <c r="M122" i="99"/>
  <c r="O112" i="99"/>
  <c r="O113" i="99"/>
  <c r="O114" i="99"/>
  <c r="O115" i="99"/>
  <c r="O116" i="99"/>
  <c r="O117" i="99"/>
  <c r="O118" i="99"/>
  <c r="O119" i="99"/>
  <c r="O120" i="99"/>
  <c r="O121" i="99"/>
  <c r="O122" i="99"/>
  <c r="T54" i="97"/>
  <c r="W57" i="97"/>
  <c r="T60" i="97"/>
  <c r="W66" i="97"/>
  <c r="T69" i="97"/>
  <c r="T75" i="97"/>
  <c r="T117" i="97"/>
  <c r="Z120" i="97"/>
  <c r="V123" i="97"/>
  <c r="T53" i="97"/>
  <c r="T59" i="97"/>
  <c r="T68" i="97"/>
  <c r="T74" i="97"/>
  <c r="T115" i="97"/>
  <c r="AD115" i="97"/>
  <c r="Z116" i="97"/>
  <c r="V117" i="97"/>
  <c r="AD124" i="97"/>
  <c r="T57" i="97"/>
  <c r="T52" i="97"/>
  <c r="T58" i="97"/>
  <c r="T67" i="97"/>
  <c r="T73" i="97"/>
  <c r="Z114" i="97"/>
  <c r="V115" i="97"/>
  <c r="AB116" i="97"/>
  <c r="T118" i="97"/>
  <c r="T120" i="97"/>
  <c r="X121" i="97"/>
  <c r="T122" i="97"/>
  <c r="X123" i="97"/>
  <c r="V124" i="97"/>
  <c r="T51" i="97"/>
  <c r="T56" i="97"/>
  <c r="T65" i="97"/>
  <c r="T71" i="97"/>
  <c r="T55" i="97"/>
  <c r="T61" i="97"/>
  <c r="T70" i="97"/>
  <c r="N114" i="97"/>
  <c r="N115" i="97"/>
  <c r="N116" i="97"/>
  <c r="N117" i="97"/>
  <c r="N118" i="97"/>
  <c r="N119" i="97"/>
  <c r="N120" i="97"/>
  <c r="N121" i="97"/>
  <c r="N122" i="97"/>
  <c r="N123" i="97"/>
  <c r="N124" i="97"/>
  <c r="P114" i="97"/>
  <c r="P115" i="97"/>
  <c r="P116" i="97"/>
  <c r="P117" i="97"/>
  <c r="P118" i="97"/>
  <c r="P119" i="97"/>
  <c r="P120" i="97"/>
  <c r="P121" i="97"/>
  <c r="P122" i="97"/>
  <c r="P123" i="97"/>
  <c r="P124" i="97"/>
  <c r="X124" i="97"/>
  <c r="F44" i="96"/>
  <c r="F36" i="96"/>
  <c r="D44" i="96"/>
  <c r="G44" i="96" s="1"/>
  <c r="D45" i="96"/>
  <c r="G45" i="96" s="1"/>
  <c r="F46" i="96"/>
  <c r="F45" i="96"/>
  <c r="F39" i="96"/>
  <c r="F38" i="96"/>
  <c r="G39" i="96"/>
  <c r="D47" i="96"/>
  <c r="F37" i="96"/>
  <c r="G38" i="96"/>
  <c r="Q21" i="91"/>
  <c r="F33" i="91"/>
  <c r="W19" i="91"/>
  <c r="O27" i="91"/>
  <c r="Q27" i="91" s="1"/>
  <c r="I27" i="91"/>
  <c r="I41" i="91" s="1"/>
  <c r="G49" i="91"/>
  <c r="Q19" i="91"/>
  <c r="J51" i="91"/>
  <c r="W25" i="91"/>
  <c r="H46" i="91"/>
  <c r="K49" i="91"/>
  <c r="F21" i="91"/>
  <c r="R27" i="91"/>
  <c r="T27" i="91" s="1"/>
  <c r="I46" i="91"/>
  <c r="C52" i="91"/>
  <c r="Q22" i="91"/>
  <c r="J46" i="91"/>
  <c r="C27" i="91"/>
  <c r="C40" i="91" s="1"/>
  <c r="E49" i="91"/>
  <c r="F21" i="93"/>
  <c r="F33" i="93" s="1"/>
  <c r="S28" i="93"/>
  <c r="C27" i="93"/>
  <c r="C41" i="93" s="1"/>
  <c r="I64" i="93"/>
  <c r="H19" i="93"/>
  <c r="G47" i="93" s="1"/>
  <c r="O21" i="93"/>
  <c r="G79" i="93"/>
  <c r="J80" i="93"/>
  <c r="G82" i="93"/>
  <c r="W21" i="93"/>
  <c r="W22" i="93"/>
  <c r="J53" i="93"/>
  <c r="R27" i="93"/>
  <c r="T27" i="93" s="1"/>
  <c r="T21" i="93"/>
  <c r="B62" i="93"/>
  <c r="D50" i="93"/>
  <c r="E50" i="93"/>
  <c r="B63" i="93"/>
  <c r="F36" i="93"/>
  <c r="F37" i="93"/>
  <c r="F38" i="93"/>
  <c r="P28" i="93"/>
  <c r="G50" i="93"/>
  <c r="E63" i="93"/>
  <c r="F53" i="93"/>
  <c r="H53" i="93"/>
  <c r="H62" i="93"/>
  <c r="D70" i="93" s="1"/>
  <c r="I50" i="93"/>
  <c r="K50" i="93"/>
  <c r="J50" i="93"/>
  <c r="K53" i="93"/>
  <c r="H63" i="93"/>
  <c r="W27" i="93"/>
  <c r="Q27" i="93"/>
  <c r="D48" i="93"/>
  <c r="E48" i="93"/>
  <c r="V24" i="93"/>
  <c r="W24" i="93" s="1"/>
  <c r="H22" i="93"/>
  <c r="F50" i="93" s="1"/>
  <c r="D39" i="93"/>
  <c r="D41" i="93"/>
  <c r="K19" i="93"/>
  <c r="I47" i="93" s="1"/>
  <c r="T19" i="93"/>
  <c r="I21" i="93"/>
  <c r="I33" i="93" s="1"/>
  <c r="C24" i="93"/>
  <c r="C36" i="93" s="1"/>
  <c r="I24" i="93"/>
  <c r="I36" i="93" s="1"/>
  <c r="R24" i="93"/>
  <c r="T24" i="93" s="1"/>
  <c r="X25" i="93"/>
  <c r="Y25" i="93" s="1"/>
  <c r="K27" i="93"/>
  <c r="K40" i="93" s="1"/>
  <c r="K48" i="93"/>
  <c r="H51" i="93"/>
  <c r="E54" i="93"/>
  <c r="K54" i="93"/>
  <c r="G24" i="93"/>
  <c r="H24" i="93" s="1"/>
  <c r="H37" i="93" s="1"/>
  <c r="I41" i="93"/>
  <c r="C48" i="93"/>
  <c r="B81" i="93"/>
  <c r="D81" i="93" s="1"/>
  <c r="H21" i="93"/>
  <c r="G49" i="93" s="1"/>
  <c r="Q22" i="93"/>
  <c r="W25" i="93"/>
  <c r="G53" i="93"/>
  <c r="D8" i="93"/>
  <c r="D21" i="93"/>
  <c r="D33" i="93" s="1"/>
  <c r="J21" i="93"/>
  <c r="D24" i="93"/>
  <c r="J24" i="93"/>
  <c r="J36" i="93" s="1"/>
  <c r="Q26" i="93"/>
  <c r="F27" i="93"/>
  <c r="I40" i="93"/>
  <c r="F48" i="93"/>
  <c r="C51" i="93"/>
  <c r="I51" i="93"/>
  <c r="C53" i="93"/>
  <c r="I53" i="93"/>
  <c r="F54" i="93"/>
  <c r="E61" i="93"/>
  <c r="B80" i="93"/>
  <c r="D80" i="93" s="1"/>
  <c r="Q21" i="93"/>
  <c r="Q25" i="93"/>
  <c r="G34" i="93"/>
  <c r="J39" i="93"/>
  <c r="J41" i="93"/>
  <c r="J54" i="93"/>
  <c r="F64" i="93"/>
  <c r="C79" i="93"/>
  <c r="D79" i="93" s="1"/>
  <c r="G27" i="93"/>
  <c r="G28" i="93"/>
  <c r="G39" i="93"/>
  <c r="D40" i="93"/>
  <c r="J40" i="93"/>
  <c r="G48" i="93"/>
  <c r="D51" i="93"/>
  <c r="J51" i="93"/>
  <c r="G54" i="93"/>
  <c r="S28" i="90"/>
  <c r="I27" i="90"/>
  <c r="I42" i="90" s="1"/>
  <c r="I47" i="90"/>
  <c r="O21" i="90"/>
  <c r="O27" i="90"/>
  <c r="Q27" i="90" s="1"/>
  <c r="Q24" i="90"/>
  <c r="R27" i="90"/>
  <c r="T27" i="90" s="1"/>
  <c r="F50" i="90"/>
  <c r="G79" i="90"/>
  <c r="J80" i="90"/>
  <c r="G34" i="90"/>
  <c r="Q25" i="90"/>
  <c r="C27" i="90"/>
  <c r="C42" i="90" s="1"/>
  <c r="G78" i="90"/>
  <c r="J79" i="90"/>
  <c r="G81" i="90"/>
  <c r="F48" i="92"/>
  <c r="D49" i="92"/>
  <c r="D46" i="92"/>
  <c r="G46" i="92" s="1"/>
  <c r="D48" i="92"/>
  <c r="G48" i="92" s="1"/>
  <c r="F47" i="92"/>
  <c r="D47" i="92"/>
  <c r="G47" i="92" s="1"/>
  <c r="F46" i="92"/>
  <c r="F38" i="92"/>
  <c r="G39" i="92"/>
  <c r="F39" i="92"/>
  <c r="G38" i="92"/>
  <c r="G40" i="92"/>
  <c r="J78" i="89"/>
  <c r="G80" i="89"/>
  <c r="J81" i="89"/>
  <c r="J48" i="91"/>
  <c r="H60" i="91"/>
  <c r="I48" i="91"/>
  <c r="K48" i="91"/>
  <c r="W24" i="91"/>
  <c r="K51" i="91"/>
  <c r="H61" i="91"/>
  <c r="F39" i="91"/>
  <c r="T21" i="91"/>
  <c r="C48" i="91"/>
  <c r="B60" i="91"/>
  <c r="E48" i="91"/>
  <c r="D48" i="91"/>
  <c r="E51" i="91"/>
  <c r="B61" i="91"/>
  <c r="F38" i="91"/>
  <c r="F36" i="91"/>
  <c r="F37" i="91"/>
  <c r="S28" i="91"/>
  <c r="D51" i="91"/>
  <c r="G24" i="91"/>
  <c r="G36" i="91" s="1"/>
  <c r="C39" i="91"/>
  <c r="C41" i="91"/>
  <c r="C46" i="91"/>
  <c r="E20" i="91"/>
  <c r="W21" i="91"/>
  <c r="Q25" i="91"/>
  <c r="J39" i="91"/>
  <c r="J41" i="91"/>
  <c r="E19" i="91"/>
  <c r="K19" i="91"/>
  <c r="J45" i="91" s="1"/>
  <c r="T19" i="91"/>
  <c r="C21" i="91"/>
  <c r="I21" i="91"/>
  <c r="C24" i="91"/>
  <c r="I24" i="91"/>
  <c r="I36" i="91" s="1"/>
  <c r="R24" i="91"/>
  <c r="T24" i="91" s="1"/>
  <c r="X25" i="91"/>
  <c r="Y25" i="91" s="1"/>
  <c r="E27" i="91"/>
  <c r="D53" i="91" s="1"/>
  <c r="H45" i="91"/>
  <c r="E52" i="91"/>
  <c r="K52" i="91"/>
  <c r="P24" i="91"/>
  <c r="P28" i="91" s="1"/>
  <c r="B77" i="91"/>
  <c r="D77" i="91" s="1"/>
  <c r="H21" i="91"/>
  <c r="H34" i="91" s="1"/>
  <c r="W22" i="91"/>
  <c r="D39" i="91"/>
  <c r="D8" i="91"/>
  <c r="D21" i="91"/>
  <c r="J21" i="91"/>
  <c r="D24" i="91"/>
  <c r="D36" i="91" s="1"/>
  <c r="J24" i="91"/>
  <c r="J36" i="91" s="1"/>
  <c r="F27" i="91"/>
  <c r="F28" i="91"/>
  <c r="C36" i="91"/>
  <c r="I40" i="91"/>
  <c r="I45" i="91"/>
  <c r="F46" i="91"/>
  <c r="F48" i="91"/>
  <c r="C49" i="91"/>
  <c r="I49" i="91"/>
  <c r="C51" i="91"/>
  <c r="I51" i="91"/>
  <c r="F52" i="91"/>
  <c r="E59" i="91"/>
  <c r="B78" i="91"/>
  <c r="D78" i="91" s="1"/>
  <c r="I39" i="91"/>
  <c r="B79" i="91"/>
  <c r="D79" i="91" s="1"/>
  <c r="H22" i="91"/>
  <c r="G48" i="91" s="1"/>
  <c r="H25" i="91"/>
  <c r="G51" i="91" s="1"/>
  <c r="G34" i="91"/>
  <c r="J52" i="91"/>
  <c r="G27" i="91"/>
  <c r="G39" i="91" s="1"/>
  <c r="V27" i="91"/>
  <c r="V28" i="91" s="1"/>
  <c r="G28" i="91"/>
  <c r="D40" i="91"/>
  <c r="J40" i="91"/>
  <c r="G52" i="91"/>
  <c r="F62" i="91"/>
  <c r="D47" i="90"/>
  <c r="E47" i="90"/>
  <c r="H24" i="90"/>
  <c r="H38" i="90" s="1"/>
  <c r="F39" i="90"/>
  <c r="F38" i="90"/>
  <c r="F37" i="90"/>
  <c r="D52" i="90"/>
  <c r="E52" i="90"/>
  <c r="B62" i="90"/>
  <c r="T21" i="90"/>
  <c r="D49" i="90"/>
  <c r="B61" i="90"/>
  <c r="C49" i="90"/>
  <c r="E49" i="90"/>
  <c r="F35" i="90"/>
  <c r="F36" i="90"/>
  <c r="H21" i="90"/>
  <c r="H61" i="90"/>
  <c r="J49" i="90"/>
  <c r="K49" i="90"/>
  <c r="G40" i="90"/>
  <c r="U28" i="90"/>
  <c r="W21" i="90"/>
  <c r="Q21" i="90"/>
  <c r="O28" i="90"/>
  <c r="V28" i="90"/>
  <c r="K52" i="90"/>
  <c r="H62" i="90"/>
  <c r="D70" i="90" s="1"/>
  <c r="W27" i="90"/>
  <c r="C47" i="90"/>
  <c r="Q22" i="90"/>
  <c r="W25" i="90"/>
  <c r="D40" i="90"/>
  <c r="D42" i="90"/>
  <c r="C78" i="90"/>
  <c r="D78" i="90" s="1"/>
  <c r="E19" i="90"/>
  <c r="C46" i="90" s="1"/>
  <c r="K19" i="90"/>
  <c r="I46" i="90" s="1"/>
  <c r="T19" i="90"/>
  <c r="C21" i="90"/>
  <c r="I21" i="90"/>
  <c r="C24" i="90"/>
  <c r="I24" i="90"/>
  <c r="R24" i="90"/>
  <c r="T24" i="90" s="1"/>
  <c r="X25" i="90"/>
  <c r="Y25" i="90" s="1"/>
  <c r="H46" i="90"/>
  <c r="K47" i="90"/>
  <c r="H50" i="90"/>
  <c r="E53" i="90"/>
  <c r="K53" i="90"/>
  <c r="G24" i="90"/>
  <c r="I34" i="90"/>
  <c r="C40" i="90"/>
  <c r="B80" i="90"/>
  <c r="D80" i="90" s="1"/>
  <c r="H22" i="90"/>
  <c r="F49" i="90" s="1"/>
  <c r="H25" i="90"/>
  <c r="J40" i="90"/>
  <c r="G48" i="90"/>
  <c r="G52" i="90"/>
  <c r="J53" i="90"/>
  <c r="D8" i="90"/>
  <c r="D21" i="90"/>
  <c r="J21" i="90"/>
  <c r="D24" i="90"/>
  <c r="J24" i="90"/>
  <c r="Q26" i="90"/>
  <c r="F27" i="90"/>
  <c r="F34" i="90"/>
  <c r="C35" i="90"/>
  <c r="C37" i="90"/>
  <c r="I37" i="90"/>
  <c r="I41" i="90"/>
  <c r="F47" i="90"/>
  <c r="C50" i="90"/>
  <c r="I50" i="90"/>
  <c r="C52" i="90"/>
  <c r="I52" i="90"/>
  <c r="F53" i="90"/>
  <c r="B79" i="90"/>
  <c r="D79" i="90" s="1"/>
  <c r="G35" i="90"/>
  <c r="G37" i="90"/>
  <c r="J42" i="90"/>
  <c r="G27" i="90"/>
  <c r="P27" i="90"/>
  <c r="P28" i="90" s="1"/>
  <c r="G28" i="90"/>
  <c r="D41" i="90"/>
  <c r="J41" i="90"/>
  <c r="G47" i="90"/>
  <c r="D50" i="90"/>
  <c r="J50" i="90"/>
  <c r="G53" i="90"/>
  <c r="I40" i="90"/>
  <c r="U22" i="88"/>
  <c r="K46" i="88"/>
  <c r="F49" i="88"/>
  <c r="G21" i="88"/>
  <c r="G33" i="88" s="1"/>
  <c r="L22" i="88"/>
  <c r="K48" i="88" s="1"/>
  <c r="J27" i="88"/>
  <c r="J39" i="88" s="1"/>
  <c r="D48" i="88"/>
  <c r="G49" i="88"/>
  <c r="K77" i="88"/>
  <c r="T28" i="88"/>
  <c r="U25" i="88"/>
  <c r="H49" i="88"/>
  <c r="J62" i="88"/>
  <c r="I61" i="88"/>
  <c r="J69" i="88" s="1"/>
  <c r="I19" i="88"/>
  <c r="H45" i="88" s="1"/>
  <c r="P27" i="88"/>
  <c r="H46" i="88"/>
  <c r="D52" i="88"/>
  <c r="D78" i="88"/>
  <c r="E78" i="88" s="1"/>
  <c r="U24" i="88"/>
  <c r="I46" i="88"/>
  <c r="H78" i="88"/>
  <c r="L24" i="86"/>
  <c r="I62" i="86" s="1"/>
  <c r="E70" i="86" s="1"/>
  <c r="V29" i="86"/>
  <c r="X29" i="86" s="1"/>
  <c r="H48" i="86"/>
  <c r="D51" i="86"/>
  <c r="H79" i="86"/>
  <c r="K80" i="86"/>
  <c r="H82" i="86"/>
  <c r="U24" i="86"/>
  <c r="G29" i="86"/>
  <c r="G43" i="86" s="1"/>
  <c r="E51" i="86"/>
  <c r="T30" i="86"/>
  <c r="J29" i="86"/>
  <c r="J43" i="86" s="1"/>
  <c r="G48" i="86"/>
  <c r="E20" i="89"/>
  <c r="F38" i="89"/>
  <c r="F39" i="89"/>
  <c r="F37" i="89"/>
  <c r="B62" i="89"/>
  <c r="I46" i="89"/>
  <c r="I22" i="89"/>
  <c r="K20" i="89"/>
  <c r="S29" i="89"/>
  <c r="I49" i="89"/>
  <c r="H61" i="89"/>
  <c r="J49" i="89"/>
  <c r="K49" i="89"/>
  <c r="W25" i="89"/>
  <c r="D52" i="89"/>
  <c r="H53" i="89"/>
  <c r="G53" i="89"/>
  <c r="F53" i="89"/>
  <c r="H23" i="89"/>
  <c r="G49" i="89" s="1"/>
  <c r="C40" i="89"/>
  <c r="C42" i="89"/>
  <c r="E28" i="89"/>
  <c r="U29" i="89"/>
  <c r="W22" i="89"/>
  <c r="Q22" i="89"/>
  <c r="I41" i="89"/>
  <c r="I40" i="89"/>
  <c r="K28" i="89"/>
  <c r="K41" i="89" s="1"/>
  <c r="I42" i="89"/>
  <c r="G36" i="89"/>
  <c r="G35" i="89"/>
  <c r="D70" i="89"/>
  <c r="C78" i="89"/>
  <c r="D8" i="89"/>
  <c r="B78" i="89"/>
  <c r="C80" i="89"/>
  <c r="B80" i="89"/>
  <c r="D46" i="89"/>
  <c r="D49" i="89"/>
  <c r="B61" i="89"/>
  <c r="E49" i="89"/>
  <c r="C49" i="89"/>
  <c r="G25" i="89"/>
  <c r="H25" i="89" s="1"/>
  <c r="G28" i="89"/>
  <c r="G40" i="89" s="1"/>
  <c r="G52" i="89"/>
  <c r="H26" i="89"/>
  <c r="Q26" i="89"/>
  <c r="D69" i="89"/>
  <c r="C35" i="89"/>
  <c r="C22" i="89"/>
  <c r="C34" i="89" s="1"/>
  <c r="E21" i="89"/>
  <c r="C47" i="89" s="1"/>
  <c r="R22" i="89"/>
  <c r="T20" i="89"/>
  <c r="P28" i="89"/>
  <c r="X26" i="89"/>
  <c r="Y26" i="89" s="1"/>
  <c r="F35" i="89"/>
  <c r="F36" i="89"/>
  <c r="D37" i="89"/>
  <c r="P25" i="89"/>
  <c r="Q25" i="89" s="1"/>
  <c r="K52" i="89"/>
  <c r="H62" i="89"/>
  <c r="W26" i="89"/>
  <c r="V28" i="89"/>
  <c r="W28" i="89" s="1"/>
  <c r="C25" i="89"/>
  <c r="I25" i="89"/>
  <c r="R25" i="89"/>
  <c r="T25" i="89" s="1"/>
  <c r="K47" i="89"/>
  <c r="H50" i="89"/>
  <c r="E53" i="89"/>
  <c r="K53" i="89"/>
  <c r="D40" i="89"/>
  <c r="J40" i="89"/>
  <c r="J42" i="89"/>
  <c r="D22" i="89"/>
  <c r="D34" i="89" s="1"/>
  <c r="J22" i="89"/>
  <c r="J34" i="89" s="1"/>
  <c r="D25" i="89"/>
  <c r="J25" i="89"/>
  <c r="Q27" i="89"/>
  <c r="F28" i="89"/>
  <c r="F29" i="89" s="1"/>
  <c r="O28" i="89"/>
  <c r="O29" i="89" s="1"/>
  <c r="F34" i="89"/>
  <c r="I37" i="89"/>
  <c r="F47" i="89"/>
  <c r="C50" i="89"/>
  <c r="I50" i="89"/>
  <c r="C52" i="89"/>
  <c r="I52" i="89"/>
  <c r="B79" i="89"/>
  <c r="D79" i="89" s="1"/>
  <c r="J53" i="89"/>
  <c r="D41" i="89"/>
  <c r="J41" i="89"/>
  <c r="G47" i="89"/>
  <c r="D50" i="89"/>
  <c r="J50" i="89"/>
  <c r="D54" i="89"/>
  <c r="P21" i="88"/>
  <c r="R19" i="88"/>
  <c r="H37" i="88"/>
  <c r="H38" i="88"/>
  <c r="J21" i="88"/>
  <c r="J33" i="88" s="1"/>
  <c r="L19" i="88"/>
  <c r="J45" i="88" s="1"/>
  <c r="H36" i="88"/>
  <c r="I22" i="88"/>
  <c r="H48" i="88" s="1"/>
  <c r="Q24" i="88"/>
  <c r="R24" i="88" s="1"/>
  <c r="I52" i="88"/>
  <c r="H52" i="88"/>
  <c r="G52" i="88"/>
  <c r="F19" i="88"/>
  <c r="D45" i="88" s="1"/>
  <c r="X21" i="88"/>
  <c r="W24" i="88"/>
  <c r="X24" i="88" s="1"/>
  <c r="E8" i="88"/>
  <c r="D77" i="88"/>
  <c r="C77" i="88"/>
  <c r="C79" i="88"/>
  <c r="D79" i="88"/>
  <c r="D21" i="88"/>
  <c r="D34" i="88" s="1"/>
  <c r="F20" i="88"/>
  <c r="K38" i="88"/>
  <c r="K36" i="88"/>
  <c r="K37" i="88"/>
  <c r="W27" i="88"/>
  <c r="X25" i="88"/>
  <c r="G37" i="88"/>
  <c r="I24" i="88"/>
  <c r="G50" i="88" s="1"/>
  <c r="S21" i="88"/>
  <c r="U19" i="88"/>
  <c r="E38" i="88"/>
  <c r="E36" i="88"/>
  <c r="E37" i="88"/>
  <c r="Q27" i="88"/>
  <c r="Y25" i="88"/>
  <c r="Z25" i="88" s="1"/>
  <c r="R25" i="88"/>
  <c r="G38" i="88"/>
  <c r="H35" i="88"/>
  <c r="H34" i="88"/>
  <c r="I21" i="88"/>
  <c r="H47" i="88" s="1"/>
  <c r="I25" i="88"/>
  <c r="H51" i="88" s="1"/>
  <c r="H27" i="88"/>
  <c r="H28" i="88" s="1"/>
  <c r="E39" i="88"/>
  <c r="K41" i="88"/>
  <c r="K52" i="88"/>
  <c r="D24" i="88"/>
  <c r="D36" i="88" s="1"/>
  <c r="J24" i="88"/>
  <c r="J36" i="88" s="1"/>
  <c r="D25" i="88"/>
  <c r="F48" i="88"/>
  <c r="L48" i="88"/>
  <c r="F52" i="88"/>
  <c r="L52" i="88"/>
  <c r="K39" i="88"/>
  <c r="E41" i="88"/>
  <c r="G62" i="88"/>
  <c r="E21" i="88"/>
  <c r="E33" i="88" s="1"/>
  <c r="K21" i="88"/>
  <c r="K33" i="88" s="1"/>
  <c r="R26" i="88"/>
  <c r="G27" i="88"/>
  <c r="G28" i="88" s="1"/>
  <c r="J49" i="88"/>
  <c r="C60" i="88"/>
  <c r="E40" i="88"/>
  <c r="K40" i="88"/>
  <c r="K49" i="88"/>
  <c r="K51" i="88"/>
  <c r="W30" i="86"/>
  <c r="H42" i="86"/>
  <c r="H43" i="86"/>
  <c r="D82" i="86"/>
  <c r="C82" i="86"/>
  <c r="Q30" i="86"/>
  <c r="P23" i="86"/>
  <c r="R22" i="86"/>
  <c r="D39" i="86"/>
  <c r="E29" i="86"/>
  <c r="E41" i="86" s="1"/>
  <c r="E40" i="86"/>
  <c r="D47" i="86"/>
  <c r="J23" i="86"/>
  <c r="J35" i="86" s="1"/>
  <c r="L21" i="86"/>
  <c r="J47" i="86" s="1"/>
  <c r="V23" i="86"/>
  <c r="X21" i="86"/>
  <c r="X26" i="86"/>
  <c r="J38" i="86"/>
  <c r="J42" i="86"/>
  <c r="K37" i="86"/>
  <c r="K26" i="86"/>
  <c r="J53" i="86"/>
  <c r="K35" i="86"/>
  <c r="F24" i="86"/>
  <c r="E50" i="86" s="1"/>
  <c r="R26" i="86"/>
  <c r="I27" i="86"/>
  <c r="Y27" i="86"/>
  <c r="Z27" i="86" s="1"/>
  <c r="F47" i="86"/>
  <c r="E47" i="86"/>
  <c r="C61" i="86"/>
  <c r="F28" i="86"/>
  <c r="D54" i="86" s="1"/>
  <c r="D27" i="86"/>
  <c r="D29" i="86" s="1"/>
  <c r="G39" i="86"/>
  <c r="E35" i="86"/>
  <c r="I51" i="86"/>
  <c r="H51" i="86"/>
  <c r="G51" i="86"/>
  <c r="F26" i="86"/>
  <c r="D52" i="86" s="1"/>
  <c r="I54" i="86"/>
  <c r="H54" i="86"/>
  <c r="U29" i="86"/>
  <c r="H41" i="86"/>
  <c r="C80" i="86"/>
  <c r="E80" i="86" s="1"/>
  <c r="D79" i="86"/>
  <c r="C79" i="86"/>
  <c r="D81" i="86"/>
  <c r="C81" i="86"/>
  <c r="D23" i="86"/>
  <c r="D36" i="86" s="1"/>
  <c r="F22" i="86"/>
  <c r="D48" i="86" s="1"/>
  <c r="E37" i="86"/>
  <c r="G40" i="86"/>
  <c r="G38" i="86"/>
  <c r="E39" i="86"/>
  <c r="G23" i="86"/>
  <c r="G35" i="86" s="1"/>
  <c r="I21" i="86"/>
  <c r="H47" i="86" s="1"/>
  <c r="S23" i="86"/>
  <c r="U21" i="86"/>
  <c r="L48" i="86"/>
  <c r="K48" i="86"/>
  <c r="J48" i="86"/>
  <c r="H23" i="86"/>
  <c r="H35" i="86" s="1"/>
  <c r="J39" i="86"/>
  <c r="L51" i="86"/>
  <c r="K51" i="86"/>
  <c r="H26" i="86"/>
  <c r="K29" i="86"/>
  <c r="K41" i="86" s="1"/>
  <c r="U27" i="86"/>
  <c r="I29" i="86"/>
  <c r="D38" i="86"/>
  <c r="D40" i="86"/>
  <c r="I24" i="86"/>
  <c r="R24" i="86"/>
  <c r="X24" i="86"/>
  <c r="K54" i="86"/>
  <c r="G64" i="86"/>
  <c r="L54" i="86"/>
  <c r="D46" i="85"/>
  <c r="G46" i="85" s="1"/>
  <c r="D44" i="85"/>
  <c r="G44" i="85" s="1"/>
  <c r="F45" i="85"/>
  <c r="G45" i="85"/>
  <c r="F39" i="85"/>
  <c r="F38" i="85"/>
  <c r="G39" i="85"/>
  <c r="F37" i="85"/>
  <c r="G38" i="85"/>
  <c r="C55" i="84"/>
  <c r="F39" i="83"/>
  <c r="G40" i="83"/>
  <c r="F38" i="83"/>
  <c r="G39" i="83"/>
  <c r="F37" i="83"/>
  <c r="G38" i="83"/>
  <c r="F43" i="82"/>
  <c r="F42" i="82"/>
  <c r="G43" i="82"/>
  <c r="D51" i="82"/>
  <c r="F41" i="82"/>
  <c r="G42" i="82"/>
  <c r="G40" i="82"/>
  <c r="I55" i="93" l="1"/>
  <c r="D53" i="93"/>
  <c r="W28" i="93"/>
  <c r="K39" i="93"/>
  <c r="E19" i="93"/>
  <c r="C47" i="93" s="1"/>
  <c r="C55" i="93"/>
  <c r="O28" i="93"/>
  <c r="C39" i="93"/>
  <c r="C40" i="93"/>
  <c r="Q28" i="93"/>
  <c r="E27" i="93"/>
  <c r="C21" i="93"/>
  <c r="C34" i="93" s="1"/>
  <c r="C41" i="90"/>
  <c r="E60" i="90"/>
  <c r="C68" i="90" s="1"/>
  <c r="K27" i="90"/>
  <c r="K40" i="90" s="1"/>
  <c r="C54" i="90"/>
  <c r="E27" i="90"/>
  <c r="E41" i="90" s="1"/>
  <c r="H34" i="90"/>
  <c r="F46" i="90"/>
  <c r="H46" i="89"/>
  <c r="P29" i="89"/>
  <c r="F46" i="89"/>
  <c r="G46" i="89"/>
  <c r="K40" i="89"/>
  <c r="H22" i="89"/>
  <c r="J54" i="89"/>
  <c r="G48" i="89"/>
  <c r="I54" i="89"/>
  <c r="E40" i="89"/>
  <c r="V29" i="89"/>
  <c r="F48" i="82"/>
  <c r="G49" i="82"/>
  <c r="F50" i="82"/>
  <c r="W28" i="88"/>
  <c r="J51" i="88"/>
  <c r="L27" i="88"/>
  <c r="L40" i="88" s="1"/>
  <c r="I60" i="88"/>
  <c r="E68" i="88" s="1"/>
  <c r="J40" i="88"/>
  <c r="L39" i="88"/>
  <c r="R27" i="88"/>
  <c r="E69" i="88"/>
  <c r="J41" i="88"/>
  <c r="K61" i="88"/>
  <c r="J50" i="86"/>
  <c r="G42" i="86"/>
  <c r="I63" i="86"/>
  <c r="E71" i="86" s="1"/>
  <c r="K53" i="86"/>
  <c r="G41" i="86"/>
  <c r="F39" i="86"/>
  <c r="G47" i="86"/>
  <c r="L50" i="86"/>
  <c r="K50" i="86"/>
  <c r="W27" i="91"/>
  <c r="R28" i="91"/>
  <c r="Q24" i="91"/>
  <c r="Q28" i="91" s="1"/>
  <c r="K27" i="91"/>
  <c r="F35" i="91"/>
  <c r="F34" i="91"/>
  <c r="O28" i="91"/>
  <c r="F28" i="93"/>
  <c r="H34" i="93"/>
  <c r="H33" i="93"/>
  <c r="F35" i="93"/>
  <c r="F34" i="93"/>
  <c r="V28" i="93"/>
  <c r="H47" i="93"/>
  <c r="F47" i="93"/>
  <c r="G61" i="93"/>
  <c r="C69" i="93"/>
  <c r="H69" i="93"/>
  <c r="D38" i="93"/>
  <c r="D37" i="93"/>
  <c r="E24" i="93"/>
  <c r="D52" i="93" s="1"/>
  <c r="C38" i="93"/>
  <c r="C37" i="93"/>
  <c r="F39" i="93"/>
  <c r="D62" i="93"/>
  <c r="B70" i="93"/>
  <c r="G70" i="93"/>
  <c r="I71" i="93"/>
  <c r="J63" i="93"/>
  <c r="J47" i="93"/>
  <c r="G41" i="93"/>
  <c r="G40" i="93"/>
  <c r="J35" i="93"/>
  <c r="J34" i="93"/>
  <c r="J28" i="93"/>
  <c r="K55" i="93"/>
  <c r="K41" i="93"/>
  <c r="I28" i="93"/>
  <c r="K21" i="93"/>
  <c r="J49" i="93" s="1"/>
  <c r="I34" i="93"/>
  <c r="I35" i="93"/>
  <c r="J55" i="93"/>
  <c r="J33" i="93"/>
  <c r="G71" i="93"/>
  <c r="D63" i="93"/>
  <c r="B71" i="93"/>
  <c r="D28" i="93"/>
  <c r="D34" i="93"/>
  <c r="D35" i="93"/>
  <c r="H35" i="93"/>
  <c r="F49" i="93"/>
  <c r="H49" i="93"/>
  <c r="G38" i="93"/>
  <c r="G52" i="93"/>
  <c r="G37" i="93"/>
  <c r="E55" i="93"/>
  <c r="E41" i="93"/>
  <c r="G36" i="93"/>
  <c r="D36" i="93"/>
  <c r="G63" i="93"/>
  <c r="H71" i="93"/>
  <c r="C71" i="93"/>
  <c r="R28" i="93"/>
  <c r="K47" i="93"/>
  <c r="H61" i="93"/>
  <c r="H52" i="93"/>
  <c r="H38" i="93"/>
  <c r="J38" i="93"/>
  <c r="J37" i="93"/>
  <c r="I37" i="93"/>
  <c r="K24" i="93"/>
  <c r="I38" i="93"/>
  <c r="E47" i="93"/>
  <c r="I70" i="93"/>
  <c r="J62" i="93"/>
  <c r="H27" i="93"/>
  <c r="G55" i="93" s="1"/>
  <c r="F41" i="93"/>
  <c r="F40" i="93"/>
  <c r="C82" i="93"/>
  <c r="B82" i="93"/>
  <c r="H50" i="93"/>
  <c r="E62" i="93"/>
  <c r="E64" i="93" s="1"/>
  <c r="H36" i="93"/>
  <c r="F52" i="93"/>
  <c r="D71" i="93"/>
  <c r="T28" i="93"/>
  <c r="H35" i="90"/>
  <c r="T28" i="90"/>
  <c r="F48" i="90"/>
  <c r="R28" i="90"/>
  <c r="D78" i="89"/>
  <c r="J35" i="91"/>
  <c r="J34" i="91"/>
  <c r="J28" i="91"/>
  <c r="D34" i="91"/>
  <c r="D28" i="91"/>
  <c r="D35" i="91"/>
  <c r="E24" i="91"/>
  <c r="C50" i="91"/>
  <c r="C38" i="91"/>
  <c r="C37" i="91"/>
  <c r="E61" i="91"/>
  <c r="F51" i="91"/>
  <c r="H51" i="91"/>
  <c r="C80" i="91"/>
  <c r="B80" i="91"/>
  <c r="D80" i="91" s="1"/>
  <c r="H35" i="91"/>
  <c r="H47" i="91"/>
  <c r="F47" i="91"/>
  <c r="K53" i="91"/>
  <c r="K41" i="91"/>
  <c r="K21" i="91"/>
  <c r="J47" i="91" s="1"/>
  <c r="I34" i="91"/>
  <c r="I35" i="91"/>
  <c r="I28" i="91"/>
  <c r="I69" i="91"/>
  <c r="J61" i="91"/>
  <c r="I68" i="91"/>
  <c r="J60" i="91"/>
  <c r="H48" i="91"/>
  <c r="E60" i="91"/>
  <c r="H27" i="91"/>
  <c r="G53" i="91" s="1"/>
  <c r="F41" i="91"/>
  <c r="F40" i="91"/>
  <c r="G47" i="91"/>
  <c r="E53" i="91"/>
  <c r="E41" i="91"/>
  <c r="E21" i="91"/>
  <c r="D47" i="91" s="1"/>
  <c r="C35" i="91"/>
  <c r="C28" i="91"/>
  <c r="G38" i="91"/>
  <c r="G37" i="91"/>
  <c r="I33" i="91"/>
  <c r="T28" i="91"/>
  <c r="K39" i="91"/>
  <c r="E45" i="91"/>
  <c r="B59" i="91"/>
  <c r="G69" i="91"/>
  <c r="D61" i="91"/>
  <c r="B69" i="91"/>
  <c r="D45" i="91"/>
  <c r="G41" i="91"/>
  <c r="G40" i="91"/>
  <c r="J38" i="91"/>
  <c r="J37" i="91"/>
  <c r="J50" i="91"/>
  <c r="C33" i="91"/>
  <c r="W28" i="91"/>
  <c r="H24" i="91"/>
  <c r="H36" i="91" s="1"/>
  <c r="H33" i="91"/>
  <c r="C34" i="91"/>
  <c r="D33" i="91"/>
  <c r="J33" i="91"/>
  <c r="K24" i="91"/>
  <c r="I50" i="91" s="1"/>
  <c r="I38" i="91"/>
  <c r="I37" i="91"/>
  <c r="G59" i="91"/>
  <c r="H67" i="91"/>
  <c r="C67" i="91"/>
  <c r="D38" i="91"/>
  <c r="D50" i="91"/>
  <c r="D37" i="91"/>
  <c r="K45" i="91"/>
  <c r="H59" i="91"/>
  <c r="K33" i="91"/>
  <c r="E34" i="91"/>
  <c r="D46" i="91"/>
  <c r="E46" i="91"/>
  <c r="E40" i="91"/>
  <c r="D68" i="91"/>
  <c r="E39" i="91"/>
  <c r="D60" i="91"/>
  <c r="G68" i="91"/>
  <c r="B68" i="91"/>
  <c r="D69" i="91"/>
  <c r="C53" i="91"/>
  <c r="C45" i="91"/>
  <c r="J39" i="90"/>
  <c r="J38" i="90"/>
  <c r="E24" i="90"/>
  <c r="C51" i="90" s="1"/>
  <c r="C38" i="90"/>
  <c r="C39" i="90"/>
  <c r="G42" i="90"/>
  <c r="G41" i="90"/>
  <c r="J35" i="90"/>
  <c r="J36" i="90"/>
  <c r="J28" i="90"/>
  <c r="K54" i="90"/>
  <c r="K42" i="90"/>
  <c r="I36" i="90"/>
  <c r="K21" i="90"/>
  <c r="I28" i="90"/>
  <c r="I35" i="90"/>
  <c r="I70" i="90"/>
  <c r="J62" i="90"/>
  <c r="Q28" i="90"/>
  <c r="K24" i="90"/>
  <c r="J51" i="90" s="1"/>
  <c r="I51" i="90"/>
  <c r="I39" i="90"/>
  <c r="I38" i="90"/>
  <c r="D39" i="90"/>
  <c r="D38" i="90"/>
  <c r="D35" i="90"/>
  <c r="D28" i="90"/>
  <c r="D36" i="90"/>
  <c r="D34" i="90"/>
  <c r="G51" i="90"/>
  <c r="G38" i="90"/>
  <c r="G39" i="90"/>
  <c r="E54" i="90"/>
  <c r="E42" i="90"/>
  <c r="E21" i="90"/>
  <c r="E34" i="90" s="1"/>
  <c r="C36" i="90"/>
  <c r="C28" i="90"/>
  <c r="C34" i="90"/>
  <c r="W28" i="90"/>
  <c r="D37" i="90"/>
  <c r="D54" i="90"/>
  <c r="E40" i="90"/>
  <c r="E46" i="90"/>
  <c r="B60" i="90"/>
  <c r="H51" i="90"/>
  <c r="H39" i="90"/>
  <c r="G60" i="90"/>
  <c r="H68" i="90"/>
  <c r="H27" i="90"/>
  <c r="G54" i="90" s="1"/>
  <c r="F42" i="90"/>
  <c r="F41" i="90"/>
  <c r="C81" i="90"/>
  <c r="B81" i="90"/>
  <c r="E62" i="90"/>
  <c r="F52" i="90"/>
  <c r="H52" i="90"/>
  <c r="I69" i="90"/>
  <c r="J61" i="90"/>
  <c r="H36" i="90"/>
  <c r="H48" i="90"/>
  <c r="F40" i="90"/>
  <c r="B70" i="90"/>
  <c r="G70" i="90"/>
  <c r="D62" i="90"/>
  <c r="F51" i="90"/>
  <c r="H49" i="90"/>
  <c r="E61" i="90"/>
  <c r="H37" i="90"/>
  <c r="K46" i="90"/>
  <c r="H60" i="90"/>
  <c r="J34" i="90"/>
  <c r="J37" i="90"/>
  <c r="J46" i="90"/>
  <c r="D69" i="90"/>
  <c r="F28" i="90"/>
  <c r="D61" i="90"/>
  <c r="G69" i="90"/>
  <c r="B69" i="90"/>
  <c r="G49" i="90"/>
  <c r="D46" i="90"/>
  <c r="X27" i="88"/>
  <c r="X28" i="88" s="1"/>
  <c r="G45" i="88"/>
  <c r="F59" i="88"/>
  <c r="D67" i="88" s="1"/>
  <c r="K45" i="88"/>
  <c r="I45" i="88"/>
  <c r="G39" i="88"/>
  <c r="G35" i="88"/>
  <c r="G34" i="88"/>
  <c r="J48" i="88"/>
  <c r="E52" i="86"/>
  <c r="E81" i="86"/>
  <c r="E30" i="86"/>
  <c r="J41" i="86"/>
  <c r="D36" i="89"/>
  <c r="D35" i="89"/>
  <c r="D29" i="89"/>
  <c r="H51" i="89"/>
  <c r="H39" i="89"/>
  <c r="G60" i="89"/>
  <c r="H68" i="89"/>
  <c r="C68" i="89"/>
  <c r="I38" i="89"/>
  <c r="K25" i="89"/>
  <c r="J51" i="89" s="1"/>
  <c r="I39" i="89"/>
  <c r="G51" i="89"/>
  <c r="G38" i="89"/>
  <c r="G39" i="89"/>
  <c r="W29" i="89"/>
  <c r="I69" i="89"/>
  <c r="J61" i="89"/>
  <c r="K46" i="89"/>
  <c r="H60" i="89"/>
  <c r="F51" i="89"/>
  <c r="Q28" i="89"/>
  <c r="Q29" i="89" s="1"/>
  <c r="G42" i="89"/>
  <c r="G41" i="89"/>
  <c r="G29" i="89"/>
  <c r="C54" i="89"/>
  <c r="G70" i="89"/>
  <c r="D62" i="89"/>
  <c r="B70" i="89"/>
  <c r="H28" i="89"/>
  <c r="G54" i="89" s="1"/>
  <c r="F42" i="89"/>
  <c r="F41" i="89"/>
  <c r="R29" i="89"/>
  <c r="T22" i="89"/>
  <c r="T29" i="89" s="1"/>
  <c r="J39" i="89"/>
  <c r="J38" i="89"/>
  <c r="E25" i="89"/>
  <c r="D51" i="89" s="1"/>
  <c r="C38" i="89"/>
  <c r="C39" i="89"/>
  <c r="E41" i="89"/>
  <c r="D47" i="89"/>
  <c r="E47" i="89"/>
  <c r="F40" i="89"/>
  <c r="G37" i="89"/>
  <c r="I36" i="89"/>
  <c r="K22" i="89"/>
  <c r="K34" i="89" s="1"/>
  <c r="I35" i="89"/>
  <c r="I29" i="89"/>
  <c r="E46" i="89"/>
  <c r="B60" i="89"/>
  <c r="J35" i="89"/>
  <c r="J36" i="89"/>
  <c r="J29" i="89"/>
  <c r="D61" i="89"/>
  <c r="G69" i="89"/>
  <c r="B69" i="89"/>
  <c r="F49" i="89"/>
  <c r="H38" i="89"/>
  <c r="C81" i="89"/>
  <c r="B81" i="89"/>
  <c r="C37" i="89"/>
  <c r="D39" i="89"/>
  <c r="D38" i="89"/>
  <c r="I70" i="89"/>
  <c r="J62" i="89"/>
  <c r="H36" i="89"/>
  <c r="H48" i="89"/>
  <c r="E22" i="89"/>
  <c r="E34" i="89" s="1"/>
  <c r="C36" i="89"/>
  <c r="C29" i="89"/>
  <c r="E62" i="89"/>
  <c r="H52" i="89"/>
  <c r="F52" i="89"/>
  <c r="D80" i="89"/>
  <c r="K54" i="89"/>
  <c r="K42" i="89"/>
  <c r="J37" i="89"/>
  <c r="J46" i="89"/>
  <c r="I34" i="89"/>
  <c r="C46" i="89"/>
  <c r="E54" i="89"/>
  <c r="E42" i="89"/>
  <c r="H49" i="89"/>
  <c r="H37" i="89"/>
  <c r="E61" i="89"/>
  <c r="U21" i="88"/>
  <c r="U28" i="88" s="1"/>
  <c r="S28" i="88"/>
  <c r="H39" i="88"/>
  <c r="E45" i="88"/>
  <c r="Q28" i="88"/>
  <c r="I35" i="88"/>
  <c r="I47" i="88"/>
  <c r="G47" i="88"/>
  <c r="D80" i="88"/>
  <c r="C80" i="88"/>
  <c r="E80" i="88" s="1"/>
  <c r="J68" i="88"/>
  <c r="K60" i="88"/>
  <c r="I27" i="88"/>
  <c r="H53" i="88" s="1"/>
  <c r="G41" i="88"/>
  <c r="G40" i="88"/>
  <c r="I34" i="88"/>
  <c r="F61" i="88"/>
  <c r="I51" i="88"/>
  <c r="G51" i="88"/>
  <c r="I50" i="88"/>
  <c r="I37" i="88"/>
  <c r="I38" i="88"/>
  <c r="J53" i="88"/>
  <c r="L45" i="88"/>
  <c r="I59" i="88"/>
  <c r="H50" i="88"/>
  <c r="F21" i="88"/>
  <c r="F33" i="88" s="1"/>
  <c r="D35" i="88"/>
  <c r="F45" i="88"/>
  <c r="C59" i="88"/>
  <c r="E60" i="88"/>
  <c r="C68" i="88"/>
  <c r="H68" i="88"/>
  <c r="F25" i="88"/>
  <c r="D51" i="88" s="1"/>
  <c r="D27" i="88"/>
  <c r="D28" i="88" s="1"/>
  <c r="E79" i="88"/>
  <c r="D33" i="88"/>
  <c r="L21" i="88"/>
  <c r="J34" i="88"/>
  <c r="J28" i="88"/>
  <c r="J35" i="88"/>
  <c r="E34" i="88"/>
  <c r="E35" i="88"/>
  <c r="E28" i="88"/>
  <c r="F24" i="88"/>
  <c r="D50" i="88" s="1"/>
  <c r="D38" i="88"/>
  <c r="D37" i="88"/>
  <c r="I33" i="88"/>
  <c r="I48" i="88"/>
  <c r="F60" i="88"/>
  <c r="I36" i="88"/>
  <c r="G48" i="88"/>
  <c r="H41" i="88"/>
  <c r="H40" i="88"/>
  <c r="L53" i="88"/>
  <c r="L41" i="88"/>
  <c r="K34" i="88"/>
  <c r="K35" i="88"/>
  <c r="K28" i="88"/>
  <c r="L24" i="88"/>
  <c r="J50" i="88" s="1"/>
  <c r="J38" i="88"/>
  <c r="J37" i="88"/>
  <c r="F34" i="88"/>
  <c r="F46" i="88"/>
  <c r="E46" i="88"/>
  <c r="D46" i="88"/>
  <c r="E77" i="88"/>
  <c r="K53" i="88"/>
  <c r="P28" i="88"/>
  <c r="R21" i="88"/>
  <c r="R28" i="88" s="1"/>
  <c r="F29" i="86"/>
  <c r="F42" i="86" s="1"/>
  <c r="D43" i="86"/>
  <c r="D42" i="86"/>
  <c r="I43" i="86"/>
  <c r="I55" i="86"/>
  <c r="H40" i="86"/>
  <c r="H39" i="86"/>
  <c r="U23" i="86"/>
  <c r="U30" i="86" s="1"/>
  <c r="S30" i="86"/>
  <c r="E61" i="86"/>
  <c r="C69" i="86"/>
  <c r="H69" i="86"/>
  <c r="J36" i="86"/>
  <c r="J37" i="86"/>
  <c r="J30" i="86"/>
  <c r="L23" i="86"/>
  <c r="J49" i="86" s="1"/>
  <c r="I50" i="86"/>
  <c r="F62" i="86"/>
  <c r="G50" i="86"/>
  <c r="F48" i="86"/>
  <c r="E48" i="86"/>
  <c r="H36" i="86"/>
  <c r="H37" i="86"/>
  <c r="H30" i="86"/>
  <c r="K30" i="86"/>
  <c r="L29" i="86"/>
  <c r="K55" i="86" s="1"/>
  <c r="I47" i="86"/>
  <c r="F61" i="86"/>
  <c r="I26" i="86"/>
  <c r="I38" i="86" s="1"/>
  <c r="F23" i="86"/>
  <c r="D37" i="86"/>
  <c r="D30" i="86"/>
  <c r="I42" i="86"/>
  <c r="I41" i="86"/>
  <c r="I53" i="86"/>
  <c r="G53" i="86"/>
  <c r="F63" i="86"/>
  <c r="J70" i="86"/>
  <c r="K62" i="86"/>
  <c r="I23" i="86"/>
  <c r="G49" i="86" s="1"/>
  <c r="G36" i="86"/>
  <c r="G37" i="86"/>
  <c r="G30" i="86"/>
  <c r="H38" i="86"/>
  <c r="F54" i="86"/>
  <c r="E54" i="86"/>
  <c r="F38" i="86"/>
  <c r="F50" i="86"/>
  <c r="D50" i="86"/>
  <c r="C62" i="86"/>
  <c r="K39" i="86"/>
  <c r="K40" i="86"/>
  <c r="L26" i="86"/>
  <c r="K52" i="86" s="1"/>
  <c r="X23" i="86"/>
  <c r="X30" i="86" s="1"/>
  <c r="V30" i="86"/>
  <c r="H55" i="86"/>
  <c r="K43" i="86"/>
  <c r="K42" i="86"/>
  <c r="D41" i="86"/>
  <c r="F27" i="86"/>
  <c r="E43" i="86"/>
  <c r="E42" i="86"/>
  <c r="R23" i="86"/>
  <c r="R30" i="86" s="1"/>
  <c r="P30" i="86"/>
  <c r="G55" i="86"/>
  <c r="E79" i="86"/>
  <c r="D35" i="86"/>
  <c r="F40" i="86"/>
  <c r="F52" i="86"/>
  <c r="H50" i="86"/>
  <c r="H53" i="86"/>
  <c r="K38" i="86"/>
  <c r="L47" i="86"/>
  <c r="K47" i="86"/>
  <c r="I61" i="86"/>
  <c r="E82" i="86"/>
  <c r="C35" i="93" l="1"/>
  <c r="D47" i="93"/>
  <c r="C33" i="93"/>
  <c r="B61" i="93"/>
  <c r="E21" i="93"/>
  <c r="C49" i="93" s="1"/>
  <c r="E33" i="93"/>
  <c r="F55" i="93"/>
  <c r="C28" i="93"/>
  <c r="E39" i="93"/>
  <c r="E40" i="93"/>
  <c r="D55" i="93"/>
  <c r="E63" i="90"/>
  <c r="G63" i="90" s="1"/>
  <c r="J54" i="90"/>
  <c r="H40" i="90"/>
  <c r="D81" i="90"/>
  <c r="I54" i="90"/>
  <c r="K41" i="90"/>
  <c r="H34" i="89"/>
  <c r="H35" i="89"/>
  <c r="F48" i="89"/>
  <c r="F54" i="89"/>
  <c r="C48" i="89"/>
  <c r="E35" i="89"/>
  <c r="I67" i="88"/>
  <c r="D55" i="86"/>
  <c r="H49" i="86"/>
  <c r="K63" i="86"/>
  <c r="L35" i="86"/>
  <c r="J71" i="86"/>
  <c r="I35" i="86"/>
  <c r="G50" i="91"/>
  <c r="E33" i="91"/>
  <c r="J53" i="91"/>
  <c r="K40" i="91"/>
  <c r="I53" i="91"/>
  <c r="C47" i="91"/>
  <c r="C52" i="93"/>
  <c r="H72" i="93"/>
  <c r="G64" i="93"/>
  <c r="C72" i="93"/>
  <c r="K38" i="93"/>
  <c r="K52" i="93"/>
  <c r="K37" i="93"/>
  <c r="K36" i="93"/>
  <c r="I69" i="93"/>
  <c r="H64" i="93"/>
  <c r="J61" i="93"/>
  <c r="D69" i="93"/>
  <c r="E49" i="93"/>
  <c r="E35" i="93"/>
  <c r="E28" i="93"/>
  <c r="D49" i="93"/>
  <c r="H70" i="93"/>
  <c r="G62" i="93"/>
  <c r="C70" i="93"/>
  <c r="B69" i="93"/>
  <c r="G69" i="93"/>
  <c r="B64" i="93"/>
  <c r="D61" i="93"/>
  <c r="J52" i="93"/>
  <c r="K33" i="93"/>
  <c r="H41" i="93"/>
  <c r="H55" i="93"/>
  <c r="H39" i="93"/>
  <c r="H40" i="93"/>
  <c r="H28" i="93"/>
  <c r="E38" i="93"/>
  <c r="E52" i="93"/>
  <c r="E36" i="93"/>
  <c r="E37" i="93"/>
  <c r="K49" i="93"/>
  <c r="K35" i="93"/>
  <c r="K28" i="93"/>
  <c r="K34" i="93"/>
  <c r="D82" i="93"/>
  <c r="I52" i="93"/>
  <c r="I49" i="93"/>
  <c r="H28" i="90"/>
  <c r="F54" i="90"/>
  <c r="D51" i="90"/>
  <c r="D81" i="89"/>
  <c r="H68" i="91"/>
  <c r="G60" i="91"/>
  <c r="C68" i="91"/>
  <c r="E62" i="91"/>
  <c r="I67" i="91"/>
  <c r="H62" i="91"/>
  <c r="J59" i="91"/>
  <c r="D67" i="91"/>
  <c r="H50" i="91"/>
  <c r="H37" i="91"/>
  <c r="H38" i="91"/>
  <c r="F50" i="91"/>
  <c r="F53" i="91"/>
  <c r="E38" i="91"/>
  <c r="E50" i="91"/>
  <c r="E36" i="91"/>
  <c r="E37" i="91"/>
  <c r="K38" i="91"/>
  <c r="K50" i="91"/>
  <c r="K37" i="91"/>
  <c r="K36" i="91"/>
  <c r="E47" i="91"/>
  <c r="E35" i="91"/>
  <c r="E28" i="91"/>
  <c r="I47" i="91"/>
  <c r="H28" i="91"/>
  <c r="G61" i="91"/>
  <c r="H69" i="91"/>
  <c r="C69" i="91"/>
  <c r="B67" i="91"/>
  <c r="G67" i="91"/>
  <c r="B62" i="91"/>
  <c r="D59" i="91"/>
  <c r="H41" i="91"/>
  <c r="H53" i="91"/>
  <c r="H40" i="91"/>
  <c r="K47" i="91"/>
  <c r="K34" i="91"/>
  <c r="K35" i="91"/>
  <c r="K28" i="91"/>
  <c r="H39" i="91"/>
  <c r="E48" i="90"/>
  <c r="E36" i="90"/>
  <c r="E28" i="90"/>
  <c r="E35" i="90"/>
  <c r="H69" i="90"/>
  <c r="G61" i="90"/>
  <c r="C69" i="90"/>
  <c r="K48" i="90"/>
  <c r="K36" i="90"/>
  <c r="K28" i="90"/>
  <c r="K35" i="90"/>
  <c r="H71" i="90"/>
  <c r="J48" i="90"/>
  <c r="G68" i="90"/>
  <c r="B63" i="90"/>
  <c r="B68" i="90"/>
  <c r="D60" i="90"/>
  <c r="I68" i="90"/>
  <c r="H63" i="90"/>
  <c r="J60" i="90"/>
  <c r="D68" i="90"/>
  <c r="G62" i="90"/>
  <c r="H70" i="90"/>
  <c r="C70" i="90"/>
  <c r="D48" i="90"/>
  <c r="I48" i="90"/>
  <c r="E39" i="90"/>
  <c r="E51" i="90"/>
  <c r="E38" i="90"/>
  <c r="E37" i="90"/>
  <c r="K34" i="90"/>
  <c r="H42" i="90"/>
  <c r="H54" i="90"/>
  <c r="H41" i="90"/>
  <c r="C48" i="90"/>
  <c r="K39" i="90"/>
  <c r="K51" i="90"/>
  <c r="K38" i="90"/>
  <c r="K37" i="90"/>
  <c r="H59" i="88"/>
  <c r="E47" i="88"/>
  <c r="D47" i="88"/>
  <c r="G53" i="88"/>
  <c r="E55" i="86"/>
  <c r="H69" i="89"/>
  <c r="G61" i="89"/>
  <c r="C69" i="89"/>
  <c r="B68" i="89"/>
  <c r="G68" i="89"/>
  <c r="B63" i="89"/>
  <c r="D60" i="89"/>
  <c r="I68" i="89"/>
  <c r="H63" i="89"/>
  <c r="J60" i="89"/>
  <c r="D68" i="89"/>
  <c r="K39" i="89"/>
  <c r="K51" i="89"/>
  <c r="K37" i="89"/>
  <c r="K38" i="89"/>
  <c r="E48" i="89"/>
  <c r="E36" i="89"/>
  <c r="E29" i="89"/>
  <c r="C51" i="89"/>
  <c r="H42" i="89"/>
  <c r="H54" i="89"/>
  <c r="H41" i="89"/>
  <c r="E63" i="89"/>
  <c r="G62" i="89"/>
  <c r="H70" i="89"/>
  <c r="C70" i="89"/>
  <c r="K48" i="89"/>
  <c r="K36" i="89"/>
  <c r="K29" i="89"/>
  <c r="K35" i="89"/>
  <c r="H40" i="89"/>
  <c r="H29" i="89"/>
  <c r="D48" i="89"/>
  <c r="J48" i="89"/>
  <c r="I48" i="89"/>
  <c r="E39" i="89"/>
  <c r="E51" i="89"/>
  <c r="E38" i="89"/>
  <c r="E37" i="89"/>
  <c r="I51" i="89"/>
  <c r="L47" i="88"/>
  <c r="L34" i="88"/>
  <c r="L35" i="88"/>
  <c r="L28" i="88"/>
  <c r="F51" i="88"/>
  <c r="E51" i="88"/>
  <c r="C61" i="88"/>
  <c r="L33" i="88"/>
  <c r="J67" i="88"/>
  <c r="I62" i="88"/>
  <c r="K59" i="88"/>
  <c r="E67" i="88"/>
  <c r="K47" i="88"/>
  <c r="I68" i="88"/>
  <c r="H60" i="88"/>
  <c r="D68" i="88"/>
  <c r="F38" i="88"/>
  <c r="F50" i="88"/>
  <c r="F36" i="88"/>
  <c r="E50" i="88"/>
  <c r="F37" i="88"/>
  <c r="F27" i="88"/>
  <c r="F28" i="88" s="1"/>
  <c r="D41" i="88"/>
  <c r="D40" i="88"/>
  <c r="H61" i="88"/>
  <c r="I69" i="88"/>
  <c r="D69" i="88"/>
  <c r="I41" i="88"/>
  <c r="I53" i="88"/>
  <c r="I40" i="88"/>
  <c r="L38" i="88"/>
  <c r="L50" i="88"/>
  <c r="L36" i="88"/>
  <c r="K50" i="88"/>
  <c r="L37" i="88"/>
  <c r="F62" i="88"/>
  <c r="J47" i="88"/>
  <c r="D39" i="88"/>
  <c r="H67" i="88"/>
  <c r="C62" i="88"/>
  <c r="E59" i="88"/>
  <c r="C67" i="88"/>
  <c r="F47" i="88"/>
  <c r="F35" i="88"/>
  <c r="I39" i="88"/>
  <c r="I28" i="88"/>
  <c r="F53" i="86"/>
  <c r="F41" i="86"/>
  <c r="C63" i="86"/>
  <c r="E53" i="86"/>
  <c r="F49" i="86"/>
  <c r="F37" i="86"/>
  <c r="F30" i="86"/>
  <c r="E49" i="86"/>
  <c r="F35" i="86"/>
  <c r="L55" i="86"/>
  <c r="L43" i="86"/>
  <c r="J55" i="86"/>
  <c r="L41" i="86"/>
  <c r="L42" i="86"/>
  <c r="I70" i="86"/>
  <c r="H62" i="86"/>
  <c r="D70" i="86"/>
  <c r="H63" i="86"/>
  <c r="I71" i="86"/>
  <c r="D71" i="86"/>
  <c r="J69" i="86"/>
  <c r="K61" i="86"/>
  <c r="I64" i="86"/>
  <c r="E69" i="86"/>
  <c r="D53" i="86"/>
  <c r="E62" i="86"/>
  <c r="H70" i="86"/>
  <c r="C70" i="86"/>
  <c r="I37" i="86"/>
  <c r="I30" i="86"/>
  <c r="I49" i="86"/>
  <c r="I36" i="86"/>
  <c r="D49" i="86"/>
  <c r="L40" i="86"/>
  <c r="L52" i="86"/>
  <c r="L38" i="86"/>
  <c r="J52" i="86"/>
  <c r="L39" i="86"/>
  <c r="H61" i="86"/>
  <c r="I69" i="86"/>
  <c r="F64" i="86"/>
  <c r="D69" i="86"/>
  <c r="L49" i="86"/>
  <c r="L37" i="86"/>
  <c r="L30" i="86"/>
  <c r="L36" i="86"/>
  <c r="K49" i="86"/>
  <c r="I52" i="86"/>
  <c r="I40" i="86"/>
  <c r="G52" i="86"/>
  <c r="I39" i="86"/>
  <c r="F36" i="86"/>
  <c r="H52" i="86"/>
  <c r="F55" i="86"/>
  <c r="F43" i="86"/>
  <c r="E34" i="93" l="1"/>
  <c r="C71" i="90"/>
  <c r="D64" i="93"/>
  <c r="G72" i="93"/>
  <c r="B72" i="93"/>
  <c r="I72" i="93"/>
  <c r="J64" i="93"/>
  <c r="D72" i="93"/>
  <c r="H70" i="91"/>
  <c r="G62" i="91"/>
  <c r="C70" i="91"/>
  <c r="I70" i="91"/>
  <c r="J62" i="91"/>
  <c r="D70" i="91"/>
  <c r="D62" i="91"/>
  <c r="G70" i="91"/>
  <c r="B70" i="91"/>
  <c r="D63" i="90"/>
  <c r="G71" i="90"/>
  <c r="B71" i="90"/>
  <c r="I71" i="90"/>
  <c r="J63" i="90"/>
  <c r="D71" i="90"/>
  <c r="F39" i="88"/>
  <c r="D63" i="89"/>
  <c r="G71" i="89"/>
  <c r="B71" i="89"/>
  <c r="H71" i="89"/>
  <c r="G63" i="89"/>
  <c r="C71" i="89"/>
  <c r="I71" i="89"/>
  <c r="J63" i="89"/>
  <c r="D71" i="89"/>
  <c r="E62" i="88"/>
  <c r="H70" i="88"/>
  <c r="C70" i="88"/>
  <c r="F53" i="88"/>
  <c r="F41" i="88"/>
  <c r="F40" i="88"/>
  <c r="E53" i="88"/>
  <c r="D53" i="88"/>
  <c r="J70" i="88"/>
  <c r="K62" i="88"/>
  <c r="E70" i="88"/>
  <c r="I70" i="88"/>
  <c r="H62" i="88"/>
  <c r="D70" i="88"/>
  <c r="C69" i="88"/>
  <c r="H69" i="88"/>
  <c r="E61" i="88"/>
  <c r="I72" i="86"/>
  <c r="H64" i="86"/>
  <c r="D72" i="86"/>
  <c r="J72" i="86"/>
  <c r="K64" i="86"/>
  <c r="E72" i="86"/>
  <c r="E63" i="86"/>
  <c r="C71" i="86"/>
  <c r="H71" i="86"/>
  <c r="C64" i="86"/>
  <c r="E64" i="86" l="1"/>
  <c r="H72" i="86"/>
  <c r="C72" i="86"/>
</calcChain>
</file>

<file path=xl/sharedStrings.xml><?xml version="1.0" encoding="utf-8"?>
<sst xmlns="http://schemas.openxmlformats.org/spreadsheetml/2006/main" count="4734" uniqueCount="844">
  <si>
    <t xml:space="preserve"> </t>
  </si>
  <si>
    <t>Totale</t>
  </si>
  <si>
    <t>Conteggio</t>
  </si>
  <si>
    <t>Q_SETTORE  Settore (DEF)</t>
  </si>
  <si>
    <t>1  Trasporti</t>
  </si>
  <si>
    <t>2  Ristorazione</t>
  </si>
  <si>
    <t>3  Turismo</t>
  </si>
  <si>
    <t>% casi colonna</t>
  </si>
  <si>
    <t>%</t>
  </si>
  <si>
    <t>v.a.</t>
  </si>
  <si>
    <t>2020</t>
  </si>
  <si>
    <t>2021</t>
  </si>
  <si>
    <t>2020 -2021</t>
  </si>
  <si>
    <t>Totale imprese</t>
  </si>
  <si>
    <t>2019</t>
  </si>
  <si>
    <t>Trasporti</t>
  </si>
  <si>
    <t>Ristorazione</t>
  </si>
  <si>
    <t>Turismo</t>
  </si>
  <si>
    <t>Si</t>
  </si>
  <si>
    <t>No</t>
  </si>
  <si>
    <t>Dipendenti/Settore</t>
  </si>
  <si>
    <t>2019 -2020</t>
  </si>
  <si>
    <t>Indipendenti/Settore</t>
  </si>
  <si>
    <t>Occupati/Settore</t>
  </si>
  <si>
    <t>Variazioni</t>
  </si>
  <si>
    <t>Occupati/Settore 2021</t>
  </si>
  <si>
    <t>Dipendenti</t>
  </si>
  <si>
    <t>Indipendenti</t>
  </si>
  <si>
    <t>2019-2020</t>
  </si>
  <si>
    <t>TI</t>
  </si>
  <si>
    <t>TD</t>
  </si>
  <si>
    <t>Distribuzione lavoratori dipendenti e indipendenti per settore</t>
  </si>
  <si>
    <t>Totali</t>
  </si>
  <si>
    <t>Rapporto tra lavoratori  indipendenti e dipendenti per settore</t>
  </si>
  <si>
    <t>Tempo indeterminato</t>
  </si>
  <si>
    <t>Tempo determinato</t>
  </si>
  <si>
    <t>full time</t>
  </si>
  <si>
    <t>part-time</t>
  </si>
  <si>
    <t>Full time</t>
  </si>
  <si>
    <t>Part time</t>
  </si>
  <si>
    <t>Rapporto tra lavoratori part-time e full-time per settore</t>
  </si>
  <si>
    <t>Rapporto tra lavoratori full-time e part-time  per settore</t>
  </si>
  <si>
    <t>Distribuzione percentuale per settore</t>
  </si>
  <si>
    <t>Q_SETTORE Settore (DEF)</t>
  </si>
  <si>
    <t>Distribuzione Imprese per Ateco nel turismo</t>
  </si>
  <si>
    <t>Ateco</t>
  </si>
  <si>
    <t xml:space="preserve">v.a. </t>
  </si>
  <si>
    <r>
      <rPr>
        <b/>
        <sz val="11"/>
        <color theme="1"/>
        <rFont val="Calibri"/>
        <family val="2"/>
        <scheme val="minor"/>
      </rPr>
      <t>55.10.00</t>
    </r>
    <r>
      <rPr>
        <sz val="11"/>
        <color theme="1"/>
        <rFont val="Calibri"/>
        <family val="2"/>
        <scheme val="minor"/>
      </rPr>
      <t xml:space="preserve"> (Alberghi)</t>
    </r>
  </si>
  <si>
    <r>
      <rPr>
        <b/>
        <sz val="11"/>
        <color theme="1"/>
        <rFont val="Calibri"/>
        <family val="2"/>
        <scheme val="minor"/>
      </rPr>
      <t>55.20.10</t>
    </r>
    <r>
      <rPr>
        <sz val="11"/>
        <color theme="1"/>
        <rFont val="Calibri"/>
        <family val="2"/>
        <scheme val="minor"/>
      </rPr>
      <t xml:space="preserve"> (Villaggi turistici)</t>
    </r>
  </si>
  <si>
    <r>
      <rPr>
        <b/>
        <sz val="11"/>
        <color theme="1"/>
        <rFont val="Calibri"/>
        <family val="2"/>
        <scheme val="minor"/>
      </rPr>
      <t>55.20.51</t>
    </r>
    <r>
      <rPr>
        <sz val="11"/>
        <color theme="1"/>
        <rFont val="Calibri"/>
        <family val="2"/>
        <scheme val="minor"/>
      </rPr>
      <t xml:space="preserve"> (Affittacamere per brevi soggiorni, case ed appartamenti per vacanze, bed and breakfast, residence)</t>
    </r>
  </si>
  <si>
    <t>Autonomi</t>
  </si>
  <si>
    <t>G4_1_1 2019: Collaboratori coordinati e continuativi</t>
  </si>
  <si>
    <t>G4_2_1 2019: Collaboratori occasionali</t>
  </si>
  <si>
    <t>G4_3_1 2019: Consulenti a partita Iva</t>
  </si>
  <si>
    <t>G4_4_1 2019: Agenti</t>
  </si>
  <si>
    <t>G4_5_1 2019: Soci di cooperativa</t>
  </si>
  <si>
    <t>G4_6_1 2019: Coadiuvanti familiari</t>
  </si>
  <si>
    <t>G4_7_1 2019: Tirocini, borse di lavoro / Stage</t>
  </si>
  <si>
    <t>G4_8_1 2019: Titolare di attività o soci</t>
  </si>
  <si>
    <t>G4_9_1 2019: Lavoratori in somministrazione</t>
  </si>
  <si>
    <t>G4_10a_1 2019: Altro</t>
  </si>
  <si>
    <t>aut_19</t>
  </si>
  <si>
    <t>Collaboratori coordinati e continuativi</t>
  </si>
  <si>
    <t>Collaboratori occasionali</t>
  </si>
  <si>
    <t>Consulenti a partita Iva</t>
  </si>
  <si>
    <t>Agenti</t>
  </si>
  <si>
    <t>Soci di cooperativa</t>
  </si>
  <si>
    <t>Coadiuvanti familiari</t>
  </si>
  <si>
    <t>Tirocini, borse di lavoro / Stage</t>
  </si>
  <si>
    <t>Titolare di attività o soci</t>
  </si>
  <si>
    <t>Lavoratori in somministrazione</t>
  </si>
  <si>
    <t>Altro</t>
  </si>
  <si>
    <t/>
  </si>
  <si>
    <t>C03b Il soggetto terzo che ha dichiarato di utilizzare come canale digitale di vendita, è una piattaforma digitale di intermediazione?</t>
  </si>
  <si>
    <t>1 Sì, è una piattaforma digitale di intermediazione</t>
  </si>
  <si>
    <t>2 No, è un altro strumento digitale che non dà luogo a intermediazione</t>
  </si>
  <si>
    <t>G4_1_2 2020: Collaboratori coordinati e continuativi</t>
  </si>
  <si>
    <t>G4_2_2 2020: Collaboratori occasionali</t>
  </si>
  <si>
    <t>G4_3_2 2020: Consulenti a partita Iva</t>
  </si>
  <si>
    <t>G4_4_2 2020: Agenti</t>
  </si>
  <si>
    <t>G4_5_2 2020: Soci di cooperativa</t>
  </si>
  <si>
    <t>G4_6_2 2020: Coadiuvanti familiari</t>
  </si>
  <si>
    <t>G4_7_2 2020: Tirocini, borse di lavoro / Stage</t>
  </si>
  <si>
    <t>G4_8_2 2020: Titolare di attività o soci</t>
  </si>
  <si>
    <t>G4_9_2 2020: Lavoratori in somministrazione</t>
  </si>
  <si>
    <t>G4_10a_2 2020: Altro</t>
  </si>
  <si>
    <t>aut_20</t>
  </si>
  <si>
    <t>G4_1_3 2021: Collaboratori coordinati e continuativi</t>
  </si>
  <si>
    <t>G4_2_3 2021: Collaboratori occasionali</t>
  </si>
  <si>
    <t>G4_3_3 2021: Consulenti a partita Iva</t>
  </si>
  <si>
    <t>G4_4_3 2021: Agenti</t>
  </si>
  <si>
    <t>G4_5_3 2021: Soci di cooperativa</t>
  </si>
  <si>
    <t>G4_6_3 2021: Coadiuvanti familiari</t>
  </si>
  <si>
    <t>G4_7_3 2021: Tirocini, borse di lavoro / Stage</t>
  </si>
  <si>
    <t>G4_8_3 2021: Titolare di attività o soci</t>
  </si>
  <si>
    <t>G4_9_3 2021: Lavoratori in somministrazione</t>
  </si>
  <si>
    <t>G4_10a_3 2021: Altro</t>
  </si>
  <si>
    <t>aut_21</t>
  </si>
  <si>
    <t>Tipologia lavoro autonomo nelle DPU e nelle altre imprese</t>
  </si>
  <si>
    <t>DPU</t>
  </si>
  <si>
    <t>altro</t>
  </si>
  <si>
    <t>Distibuzione lavoro autonomo nelle DPU e nelle altre imprese</t>
  </si>
  <si>
    <t>2019 - 2020</t>
  </si>
  <si>
    <t>2020 - 2021</t>
  </si>
  <si>
    <t>G01_1 Dipendenti 31.12.2019</t>
  </si>
  <si>
    <t>G01_2 Dipendenti 31.12.2020</t>
  </si>
  <si>
    <t>G01_3 Dipendenti 31.12.2021</t>
  </si>
  <si>
    <t>G4_2019_TOT Lavoratori indipendenti 2019</t>
  </si>
  <si>
    <t>G4_2020_TOT Lavoratori indipendenti 2020</t>
  </si>
  <si>
    <t>G4_2021_TOT Lavoratori indipendenti 2021</t>
  </si>
  <si>
    <t>occ_2019</t>
  </si>
  <si>
    <t>occ_2020</t>
  </si>
  <si>
    <t>occ_2021</t>
  </si>
  <si>
    <t>Medio</t>
  </si>
  <si>
    <t>Imprese DPU</t>
  </si>
  <si>
    <t>altre imprese</t>
  </si>
  <si>
    <t>Utilizza una piattaforma digitale di intermediazione</t>
  </si>
  <si>
    <t>Utilizza un altro strumento digitale che non dà luogo a intermediazione</t>
  </si>
  <si>
    <t>Monte ore medio annuo per dipendente</t>
  </si>
  <si>
    <t>Altre</t>
  </si>
  <si>
    <t>Ricorso alla cassa integrazione nel triennio 2019 - 2021</t>
  </si>
  <si>
    <t>altre</t>
  </si>
  <si>
    <t>\</t>
  </si>
  <si>
    <t>Sì</t>
  </si>
  <si>
    <t>Cassa Integrazione</t>
  </si>
  <si>
    <t>Cassa Covid-19</t>
  </si>
  <si>
    <t>(non dov</t>
  </si>
  <si>
    <t>Total</t>
  </si>
  <si>
    <t>no</t>
  </si>
  <si>
    <t>S�</t>
  </si>
  <si>
    <t>DPU Cassa Covid-19 nel 2021</t>
  </si>
  <si>
    <t>Costo totale medio del lavoro dipendente nelle imprese</t>
  </si>
  <si>
    <t>media settore</t>
  </si>
  <si>
    <t>Costo medio dipendente</t>
  </si>
  <si>
    <t>2020*</t>
  </si>
  <si>
    <t>2019 - 2020*</t>
  </si>
  <si>
    <t>Costo medio ora lavorata  nel totale delle imprese con più di 3 dipendenti</t>
  </si>
  <si>
    <t>Fonte: Kai Wu "The Platform Economy” Dec 17, 2020, https://www.sparklinecapital.com/</t>
  </si>
  <si>
    <t>Fonte: Istat</t>
  </si>
  <si>
    <t>Fonte: Inapp DPS 2022</t>
  </si>
  <si>
    <t>Domanda potenziale interna</t>
  </si>
  <si>
    <t>BOOKING.COM</t>
  </si>
  <si>
    <t>EXPEDIA.IT</t>
  </si>
  <si>
    <t>AIRBNB.COM</t>
  </si>
  <si>
    <t>TRIPADVISOR</t>
  </si>
  <si>
    <t>JUST EAT</t>
  </si>
  <si>
    <t>DELIVEROO</t>
  </si>
  <si>
    <t>GLOVO</t>
  </si>
  <si>
    <t>BOOKING</t>
  </si>
  <si>
    <t>UBER EATS</t>
  </si>
  <si>
    <t>THE FORK</t>
  </si>
  <si>
    <t>FOODINHO</t>
  </si>
  <si>
    <t>FOODRACERS</t>
  </si>
  <si>
    <t>EXPEDIA</t>
  </si>
  <si>
    <t>AIRBNB.IT</t>
  </si>
  <si>
    <t>ALFONSINO.DELIVERY</t>
  </si>
  <si>
    <t>QUANDOO</t>
  </si>
  <si>
    <t>MYMENU</t>
  </si>
  <si>
    <t>GROUPON</t>
  </si>
  <si>
    <t>MATRIMONIO.COM</t>
  </si>
  <si>
    <t>APPETEAT</t>
  </si>
  <si>
    <t>TAKE2ME</t>
  </si>
  <si>
    <t>EAT IN TIME</t>
  </si>
  <si>
    <t>SOCIALFOOD.IT</t>
  </si>
  <si>
    <t>Domanda potenziale</t>
  </si>
  <si>
    <t>TRANSPOBANK</t>
  </si>
  <si>
    <t>TELEROUTE.COM</t>
  </si>
  <si>
    <t>TIMOCOM.IT</t>
  </si>
  <si>
    <t>TRANSPOREON.COM</t>
  </si>
  <si>
    <t>ALPEGA</t>
  </si>
  <si>
    <t>MACINGO</t>
  </si>
  <si>
    <t>SUNTRANSFERS</t>
  </si>
  <si>
    <t>ETRUCKNET.COM</t>
  </si>
  <si>
    <t>TIMOCOM</t>
  </si>
  <si>
    <t>ITTAXI</t>
  </si>
  <si>
    <t>Fig. 1  Le categorie Ateco raggruppate nei macrosettori Ristorazione, Trasporti e Turismo</t>
  </si>
  <si>
    <t xml:space="preserve">        56101: ristorazione con somministrazione</t>
  </si>
  <si>
    <t xml:space="preserve">        56102: ristorazione senza somministrazione con preparazione di cibi da asporto</t>
  </si>
  <si>
    <t xml:space="preserve">        56103: gelaterie e pasticcerie</t>
  </si>
  <si>
    <t xml:space="preserve">        49390: altri trasporti terrestri di passeggeri nca</t>
  </si>
  <si>
    <t xml:space="preserve">        49410: trasporto di merci su strada</t>
  </si>
  <si>
    <t xml:space="preserve">        77110: noleggio di autovetture ed autoveicoli leggeri</t>
  </si>
  <si>
    <t xml:space="preserve">        55100: alberghi</t>
  </si>
  <si>
    <t xml:space="preserve">        55201: villaggi turistici</t>
  </si>
  <si>
    <t xml:space="preserve">        55205: affittacamere per brevi soggiorni, case ed appartamenti per vacanze, bed and breakfast, residence</t>
  </si>
  <si>
    <t xml:space="preserve">      7911: attività delle agenzie di viaggio</t>
  </si>
  <si>
    <t xml:space="preserve">        79120: attività dei tour operator</t>
  </si>
  <si>
    <t xml:space="preserve">        79902: attività delle guide e degli accompagnatori turistici</t>
  </si>
  <si>
    <t xml:space="preserve">        81210: pulizia generale (non specializzata) di edifici</t>
  </si>
  <si>
    <t>% Addetti sul totale delle imprese</t>
  </si>
  <si>
    <t>Addetti medi per Unità locale</t>
  </si>
  <si>
    <t>Occupati per impresa</t>
  </si>
  <si>
    <t>% Occupati nelle imprese con 0-9 addetti (microimprese)</t>
  </si>
  <si>
    <t xml:space="preserve">Totale </t>
  </si>
  <si>
    <t xml:space="preserve">*: il valore degli occupati per impresa si riferisce a una riclassificazione con settori Ateco a 4 cifre che include alcuni sottosettori non inclusi nella definizione iniziale ma di dimensioni trascurabili: I dati delle unità locali corrispondono alla classificazione con settori a 5 cifre della rilevazione. </t>
  </si>
  <si>
    <t>Tavola 2. Il numero medio di addetti per unità locale per ripartizione territoriale. Settori e sottosettori. Anno 2021. Dati medi annui</t>
  </si>
  <si>
    <t>Numerio di addetti medio per unità locale</t>
  </si>
  <si>
    <t>Sottosettore</t>
  </si>
  <si>
    <t>Settore</t>
  </si>
  <si>
    <t>Nord-ovest</t>
  </si>
  <si>
    <t>Nord-est</t>
  </si>
  <si>
    <t>Centro</t>
  </si>
  <si>
    <t>Sud</t>
  </si>
  <si>
    <t>Isole</t>
  </si>
  <si>
    <t>Altri trasporti terrestri di passeggeri nca</t>
  </si>
  <si>
    <t>Trasporto di merci su strada</t>
  </si>
  <si>
    <t>Noleggio di autovetture ed autoveicoli leggeri</t>
  </si>
  <si>
    <t>Alberghi</t>
  </si>
  <si>
    <t>Villaggi turistici</t>
  </si>
  <si>
    <t>Affittacamere per brevi soggiorni, case ed appartamenti per vacanze, bed and breakfast, residence</t>
  </si>
  <si>
    <t>Attività delle agenzie di viaggio</t>
  </si>
  <si>
    <t xml:space="preserve"> Attività dei tour operator</t>
  </si>
  <si>
    <t>Attività delle guide e degli accompagnatori turistici</t>
  </si>
  <si>
    <t>Pulizia generale (non specializzata) di edifici</t>
  </si>
  <si>
    <t>Ristorazione con somministrazione</t>
  </si>
  <si>
    <t>Ristorazione senza somministrazione con preparazione di cibi da asporto</t>
  </si>
  <si>
    <t>Gelaterie e pasticcerie</t>
  </si>
  <si>
    <t>Totale complessivo economia</t>
  </si>
  <si>
    <t>Totale Trasporti</t>
  </si>
  <si>
    <t>Totale Turismo</t>
  </si>
  <si>
    <t>Totale Ristorazione</t>
  </si>
  <si>
    <t>Tavola 3. I numero degli addetti nelle unità locali. Anni 2017, 2019 e 2021</t>
  </si>
  <si>
    <t>Anni</t>
  </si>
  <si>
    <t>Tavola 4. Gli indici dei prezzi utlizzati. Anno base 2017=100</t>
  </si>
  <si>
    <t xml:space="preserve"> Indice generale FOI</t>
  </si>
  <si>
    <t>Servizi ricettivi e di ristorazione</t>
  </si>
  <si>
    <t>Variazione % 2017-2019</t>
  </si>
  <si>
    <t>Variazione % 2019-2021</t>
  </si>
  <si>
    <t>Fatturato</t>
  </si>
  <si>
    <t>Valore aggiunto</t>
  </si>
  <si>
    <t>Investimenti fissi</t>
  </si>
  <si>
    <t>Fatturato per addetto</t>
  </si>
  <si>
    <t>Fatturato per ora lavorata</t>
  </si>
  <si>
    <t>Costo del lavoro per ora lavorata</t>
  </si>
  <si>
    <t>Valore aggiunto per addetto/costo del lavoro per oralavorata</t>
  </si>
  <si>
    <t>Alberghi e strutture simili</t>
  </si>
  <si>
    <t>Alloggi per vacanze e altre strutture per brevi soggiorni</t>
  </si>
  <si>
    <t>Attività dei tour operator</t>
  </si>
  <si>
    <t>Altri servizi di prenotazione e altre attività di assistenza turistica non svolte dalle agenzie di viaggio</t>
  </si>
  <si>
    <t>Ristoranti e attività di ristorazione mobile</t>
  </si>
  <si>
    <t>Dimensioni dell'impresa per addetti</t>
  </si>
  <si>
    <t>Età dell'impresa</t>
  </si>
  <si>
    <t>% sul totale</t>
  </si>
  <si>
    <t>0-5 addetti</t>
  </si>
  <si>
    <t>6-10 addetti</t>
  </si>
  <si>
    <t xml:space="preserve">11-15 addetti   </t>
  </si>
  <si>
    <t>16-50 addetti</t>
  </si>
  <si>
    <t>51-250 addetti</t>
  </si>
  <si>
    <t>Oltre 250 addetti</t>
  </si>
  <si>
    <r>
      <t>≦</t>
    </r>
    <r>
      <rPr>
        <b/>
        <sz val="8"/>
        <color rgb="FF000000"/>
        <rFont val="Times New Roman"/>
        <family val="1"/>
      </rPr>
      <t xml:space="preserve"> 5 anni</t>
    </r>
  </si>
  <si>
    <t>&gt; 5 anni</t>
  </si>
  <si>
    <t>Tutte le imprese</t>
  </si>
  <si>
    <t>Imprese che non usano canali digitali di vendita</t>
  </si>
  <si>
    <t>Imprese che usano canali digitali di vendita</t>
  </si>
  <si>
    <t>Imprese che usano solo il digitale</t>
  </si>
  <si>
    <t>Imprese digita-lizzate</t>
  </si>
  <si>
    <t>Imprese che usano sia piattaforme che canali digitali propri</t>
  </si>
  <si>
    <t>Imprese che usano solo canali digitali propri</t>
  </si>
  <si>
    <t>Imprese che usano solo piattaforme</t>
  </si>
  <si>
    <t>Uso sia di piattaforme che di canali digitali propri</t>
  </si>
  <si>
    <t>Uso solo di canali digitali propri</t>
  </si>
  <si>
    <t>Uso solo di piattaforme terze</t>
  </si>
  <si>
    <t>(Ristorazione = 0)</t>
  </si>
  <si>
    <t xml:space="preserve">  Turismo</t>
  </si>
  <si>
    <t>***</t>
  </si>
  <si>
    <t>0.997</t>
  </si>
  <si>
    <t>-0.573</t>
  </si>
  <si>
    <t>-0.489</t>
  </si>
  <si>
    <t>(0.017)</t>
  </si>
  <si>
    <t>(0.018)</t>
  </si>
  <si>
    <t>(0.027)</t>
  </si>
  <si>
    <t>(0.025)</t>
  </si>
  <si>
    <t>(0.029)</t>
  </si>
  <si>
    <t>(0-5 addetti = 0)</t>
  </si>
  <si>
    <t xml:space="preserve">  6-10 addetti</t>
  </si>
  <si>
    <t>0.167</t>
  </si>
  <si>
    <t>0.107</t>
  </si>
  <si>
    <t>0.153</t>
  </si>
  <si>
    <t>-0.043</t>
  </si>
  <si>
    <t>-0.149</t>
  </si>
  <si>
    <t>(0.022)</t>
  </si>
  <si>
    <t>(0.024)</t>
  </si>
  <si>
    <t>(0.033)</t>
  </si>
  <si>
    <t>(0.038)</t>
  </si>
  <si>
    <t xml:space="preserve">  11-15 addetti</t>
  </si>
  <si>
    <t>0.263</t>
  </si>
  <si>
    <t>0.138</t>
  </si>
  <si>
    <t>0.211</t>
  </si>
  <si>
    <t>-0.094</t>
  </si>
  <si>
    <t>**</t>
  </si>
  <si>
    <t>-0.184</t>
  </si>
  <si>
    <t>(0.034)</t>
  </si>
  <si>
    <t>(0.036)</t>
  </si>
  <si>
    <t>(0.047)</t>
  </si>
  <si>
    <t>(0.055)</t>
  </si>
  <si>
    <t xml:space="preserve">  16-50 addetti</t>
  </si>
  <si>
    <t>0.313</t>
  </si>
  <si>
    <t>0.151</t>
  </si>
  <si>
    <t>0.225</t>
  </si>
  <si>
    <t>-0.054</t>
  </si>
  <si>
    <t>-0.252</t>
  </si>
  <si>
    <t>(0.035)</t>
  </si>
  <si>
    <t>(0.045)</t>
  </si>
  <si>
    <t>(0.046)</t>
  </si>
  <si>
    <t>(0.056)</t>
  </si>
  <si>
    <t xml:space="preserve">  51-250 addetti</t>
  </si>
  <si>
    <t>0.058</t>
  </si>
  <si>
    <t>-0.014</t>
  </si>
  <si>
    <t>-0.175</t>
  </si>
  <si>
    <t>0.160</t>
  </si>
  <si>
    <t>*</t>
  </si>
  <si>
    <t>(0.063)</t>
  </si>
  <si>
    <t>(0.067)</t>
  </si>
  <si>
    <t>(0.084)</t>
  </si>
  <si>
    <t>(0.083)</t>
  </si>
  <si>
    <t>(0.097)</t>
  </si>
  <si>
    <t xml:space="preserve">  Oltre 250 addetti</t>
  </si>
  <si>
    <t>-0.782</t>
  </si>
  <si>
    <t>-0.674</t>
  </si>
  <si>
    <t>-0.421</t>
  </si>
  <si>
    <t>0.503</t>
  </si>
  <si>
    <t>-0.113</t>
  </si>
  <si>
    <t>(0.126)</t>
  </si>
  <si>
    <t>(0.165)</t>
  </si>
  <si>
    <t>(0.211)</t>
  </si>
  <si>
    <t>(0.203)</t>
  </si>
  <si>
    <t>(0.261)</t>
  </si>
  <si>
    <t>Fatturato 2020 (log)</t>
  </si>
  <si>
    <t>-0.016</t>
  </si>
  <si>
    <t>-0.034</t>
  </si>
  <si>
    <t>0.014</t>
  </si>
  <si>
    <t>-0.012</t>
  </si>
  <si>
    <t>0.002</t>
  </si>
  <si>
    <t>(0.004)</t>
  </si>
  <si>
    <t>(0.005)</t>
  </si>
  <si>
    <t>(0.006)</t>
  </si>
  <si>
    <t>Investimenti 2020 (log)</t>
  </si>
  <si>
    <t>0.035</t>
  </si>
  <si>
    <t>0.005</t>
  </si>
  <si>
    <t>0.027</t>
  </si>
  <si>
    <t>-0.023</t>
  </si>
  <si>
    <t>-0.005</t>
  </si>
  <si>
    <t>(0.002)</t>
  </si>
  <si>
    <t>(0.003)</t>
  </si>
  <si>
    <t>Età impresa</t>
  </si>
  <si>
    <t>-0.002</t>
  </si>
  <si>
    <t>-0.001</t>
  </si>
  <si>
    <t>(0.001)</t>
  </si>
  <si>
    <t>Intercetta</t>
  </si>
  <si>
    <t>0.091</t>
  </si>
  <si>
    <t>-0.128</t>
  </si>
  <si>
    <t>-0.253</t>
  </si>
  <si>
    <t>(0.160)</t>
  </si>
  <si>
    <t>(0.184)</t>
  </si>
  <si>
    <t>(0.190)</t>
  </si>
  <si>
    <t>(0.214)</t>
  </si>
  <si>
    <t>Osservazioni</t>
  </si>
  <si>
    <r>
      <t>Pseudo-R</t>
    </r>
    <r>
      <rPr>
        <b/>
        <i/>
        <vertAlign val="superscript"/>
        <sz val="9"/>
        <color theme="1"/>
        <rFont val="Times New Roman"/>
        <family val="1"/>
      </rPr>
      <t>2</t>
    </r>
  </si>
  <si>
    <t>0.18</t>
  </si>
  <si>
    <t>0.15</t>
  </si>
  <si>
    <t>0.12</t>
  </si>
  <si>
    <t>0.06</t>
  </si>
  <si>
    <t>Log likelihood</t>
  </si>
  <si>
    <t>-16335.19</t>
  </si>
  <si>
    <t>-14112.15</t>
  </si>
  <si>
    <t>-7899.73</t>
  </si>
  <si>
    <t>-8086.02</t>
  </si>
  <si>
    <t>-5747.19</t>
  </si>
  <si>
    <t>χ²</t>
  </si>
  <si>
    <t>6960.93</t>
  </si>
  <si>
    <t>4941.70</t>
  </si>
  <si>
    <t>2215.23</t>
  </si>
  <si>
    <t>1064.67</t>
  </si>
  <si>
    <t>673.42</t>
  </si>
  <si>
    <t>Prob &gt; χ²</t>
  </si>
  <si>
    <t>0.00</t>
  </si>
  <si>
    <t>AIC</t>
  </si>
  <si>
    <t>32748.39</t>
  </si>
  <si>
    <t>28302.29</t>
  </si>
  <si>
    <t>15877.45</t>
  </si>
  <si>
    <t>16250.03</t>
  </si>
  <si>
    <t>11572.38</t>
  </si>
  <si>
    <t>Controlli: Regione, caratteristiche del comune di registrazione dell’impresa, forma giuridica dell’impresa, appartenenza a gruppi imprenditoriali. P-value fra parentesi (0,001***; 0,05 **; 0,01*). Errori standard robusti.</t>
  </si>
  <si>
    <r>
      <t>≦</t>
    </r>
    <r>
      <rPr>
        <b/>
        <sz val="9"/>
        <color rgb="FF000000"/>
        <rFont val="Times New Roman"/>
        <family val="1"/>
      </rPr>
      <t xml:space="preserve"> 5 anni</t>
    </r>
  </si>
  <si>
    <t>Imprese con almeno il 50% di fatturato intermediato dalle piattaforme, 2021</t>
  </si>
  <si>
    <t>Percentuale media di commissione, 2021</t>
  </si>
  <si>
    <t xml:space="preserve">fino al 10%   </t>
  </si>
  <si>
    <t>10-15%</t>
  </si>
  <si>
    <t>15-20%</t>
  </si>
  <si>
    <t>oltre 20%</t>
  </si>
  <si>
    <t>Condizioni di servizio della piattaforma</t>
  </si>
  <si>
    <t>Condizioni negoziate con l'impresa</t>
  </si>
  <si>
    <t>Condizioni imposte unilateralmente dalla piattaforma</t>
  </si>
  <si>
    <t>Fatturato tramite piattaforma oltre il 50%, 2021</t>
  </si>
  <si>
    <t>Condizioni imposte dalla piattaforma</t>
  </si>
  <si>
    <t>0.020</t>
  </si>
  <si>
    <t>0.144</t>
  </si>
  <si>
    <t>(0.049)</t>
  </si>
  <si>
    <t>(0.039)</t>
  </si>
  <si>
    <t>(0.048)</t>
  </si>
  <si>
    <t>-0.256</t>
  </si>
  <si>
    <t>0.108</t>
  </si>
  <si>
    <t>-0.143</t>
  </si>
  <si>
    <t>(0.044)</t>
  </si>
  <si>
    <t>-0.282</t>
  </si>
  <si>
    <t>0.158</t>
  </si>
  <si>
    <t>-0.237</t>
  </si>
  <si>
    <t>(0.060)</t>
  </si>
  <si>
    <t>(0.073)</t>
  </si>
  <si>
    <t>-0.306</t>
  </si>
  <si>
    <t>0.180</t>
  </si>
  <si>
    <t>-0.347</t>
  </si>
  <si>
    <t>(0.064)</t>
  </si>
  <si>
    <t>(0.058)</t>
  </si>
  <si>
    <t>(0.069)</t>
  </si>
  <si>
    <t>-0.713</t>
  </si>
  <si>
    <t>0.456</t>
  </si>
  <si>
    <t>-0.582</t>
  </si>
  <si>
    <t>(0.143)</t>
  </si>
  <si>
    <t>(0.114)</t>
  </si>
  <si>
    <t>(0.127)</t>
  </si>
  <si>
    <t>-0.426</t>
  </si>
  <si>
    <t>0.527</t>
  </si>
  <si>
    <t>-0.502</t>
  </si>
  <si>
    <t>(0.365)</t>
  </si>
  <si>
    <t>(0.321)</t>
  </si>
  <si>
    <t>(0.358)</t>
  </si>
  <si>
    <t>-0.022</t>
  </si>
  <si>
    <t>0.003</t>
  </si>
  <si>
    <t>-0.031</t>
  </si>
  <si>
    <t>(0.007)</t>
  </si>
  <si>
    <t>(0.010)</t>
  </si>
  <si>
    <t>-0.011</t>
  </si>
  <si>
    <t>-0.006</t>
  </si>
  <si>
    <t>-0.010</t>
  </si>
  <si>
    <t>-0.003</t>
  </si>
  <si>
    <t>-0.000</t>
  </si>
  <si>
    <t>-0.617</t>
  </si>
  <si>
    <t>0.182</t>
  </si>
  <si>
    <t>0.551</t>
  </si>
  <si>
    <t>(0.249)</t>
  </si>
  <si>
    <t>(0.228)</t>
  </si>
  <si>
    <t>(0.258)</t>
  </si>
  <si>
    <t>0.08</t>
  </si>
  <si>
    <t>0.05</t>
  </si>
  <si>
    <t>-4136.37</t>
  </si>
  <si>
    <t>-4609.03</t>
  </si>
  <si>
    <t>-2653.42</t>
  </si>
  <si>
    <t>1865.15</t>
  </si>
  <si>
    <t>770.25</t>
  </si>
  <si>
    <t>266.28</t>
  </si>
  <si>
    <t>8350.74</t>
  </si>
  <si>
    <t>9296.06</t>
  </si>
  <si>
    <t>5384.84</t>
  </si>
  <si>
    <t>piattaforme uso piattaforme</t>
  </si>
  <si>
    <t>1,00 sì</t>
  </si>
  <si>
    <t>2,00 no</t>
  </si>
  <si>
    <t>5,00 Alberghi</t>
  </si>
  <si>
    <t>6,00 Affittacamere e bed and breakfast</t>
  </si>
  <si>
    <t>7,00 Altre attività del turismo</t>
  </si>
  <si>
    <t>8,00 Noleggio autovetture e pulizie</t>
  </si>
  <si>
    <t>azienda strumenti digitali azienda</t>
  </si>
  <si>
    <t>1,00 usa sia piattaforme sia sito proprio</t>
  </si>
  <si>
    <t>2,00 usa solo piattaforme</t>
  </si>
  <si>
    <t>3,00 usa solo sito proprio</t>
  </si>
  <si>
    <t>4,00 non usa né piattaforme né sito</t>
  </si>
  <si>
    <t>tot digitali</t>
  </si>
  <si>
    <t>1,00 Ristorazione con somministrazione</t>
  </si>
  <si>
    <t>2,00 Ristorazione senza somministrazione</t>
  </si>
  <si>
    <t>3,00 Gelaterie e pasticcerie</t>
  </si>
  <si>
    <t>Usa sia piattaforme sia sito proprio</t>
  </si>
  <si>
    <t>Usa solo piattaforme</t>
  </si>
  <si>
    <t>Usa solo sito proprio</t>
  </si>
  <si>
    <t>Non usa né piattaforme né sito</t>
  </si>
  <si>
    <t>Rist. con somministrazione</t>
  </si>
  <si>
    <t>Rist. senza somministrazione</t>
  </si>
  <si>
    <t>2 Ristorazione</t>
  </si>
  <si>
    <t>AtecoSX Ateco sintetica</t>
  </si>
  <si>
    <t>Q_AREA Area (DEF)</t>
  </si>
  <si>
    <t>1 Nord-Ovest</t>
  </si>
  <si>
    <t>2 Nord-Est</t>
  </si>
  <si>
    <t>3 Centro</t>
  </si>
  <si>
    <t>4 Sud e Isole</t>
  </si>
  <si>
    <t>Pop_classi Popolazione residente in classi</t>
  </si>
  <si>
    <t>1,00 Fino a 5mila abitanti</t>
  </si>
  <si>
    <t>2,00 Da 5mila e 10mila abitanti</t>
  </si>
  <si>
    <t>3,00 Da 10mila a 30mila abitanti</t>
  </si>
  <si>
    <t>4,00 Da 30mila a 100mila abitanti</t>
  </si>
  <si>
    <t>5,00 Da 100mila a 250mila abitanti</t>
  </si>
  <si>
    <t>6,00 Oltre 250mila abitanti</t>
  </si>
  <si>
    <t>grado_urbanizz Grado di urbanizzazione del comune</t>
  </si>
  <si>
    <t>1 Città</t>
  </si>
  <si>
    <t>2 Piccole città e sobborghi</t>
  </si>
  <si>
    <t>3 Zone rurali</t>
  </si>
  <si>
    <t>zona_costiera Comune in zone costiere</t>
  </si>
  <si>
    <t>0 Zona non costiera</t>
  </si>
  <si>
    <t>1 Zona costiera</t>
  </si>
  <si>
    <t>Utilizza</t>
  </si>
  <si>
    <t xml:space="preserve">Non utilizza </t>
  </si>
  <si>
    <t>Nord-Ovest</t>
  </si>
  <si>
    <t>Nord-Est</t>
  </si>
  <si>
    <t>Sud e Isole</t>
  </si>
  <si>
    <t xml:space="preserve">Fino a 10 mila abitanti </t>
  </si>
  <si>
    <t>Da 10mila a 100mila abitanti</t>
  </si>
  <si>
    <t>Da 100mila a 250mila abitanti</t>
  </si>
  <si>
    <t>Oltre 250mila abitanti</t>
  </si>
  <si>
    <t>Città</t>
  </si>
  <si>
    <t>Piccole città e sobborghi</t>
  </si>
  <si>
    <t>Zone rurali</t>
  </si>
  <si>
    <t>Zona non costiera</t>
  </si>
  <si>
    <t>Zona costiera</t>
  </si>
  <si>
    <t>Totale (N)</t>
  </si>
  <si>
    <t>pers_21 Personale fine 2021</t>
  </si>
  <si>
    <t>1,00 fino a 1 persona</t>
  </si>
  <si>
    <t>2,00 da 2 a 4 persone</t>
  </si>
  <si>
    <t>3,00 da 5 a 14 persone</t>
  </si>
  <si>
    <t>4,00 15 persone e più</t>
  </si>
  <si>
    <t>Fino a 1 persona</t>
  </si>
  <si>
    <t>Da 2 a 4 persone</t>
  </si>
  <si>
    <t>Da 5 a 14 persone</t>
  </si>
  <si>
    <t>15 persone e più</t>
  </si>
  <si>
    <t>tot</t>
  </si>
  <si>
    <t>C04 Qual è il motivo principale per cui ha deciso di non utilizzare i servizi offerti dalle piattaforme digitali?</t>
  </si>
  <si>
    <t>1 Non ne abbiamo bisogno</t>
  </si>
  <si>
    <t>2 Non si è presentata l'occasione</t>
  </si>
  <si>
    <t>3 Preferiamo gestire internamente il rapporto con i clienti</t>
  </si>
  <si>
    <t>4 Le condizioni economiche proposte dalle piattaforme sono troppo onerose</t>
  </si>
  <si>
    <t>5 In passato abbiamo avuto esperienze spiacevoli</t>
  </si>
  <si>
    <t>6 Non conosco i servizi delle piattaforme digitali</t>
  </si>
  <si>
    <t>7 Altro</t>
  </si>
  <si>
    <t>9 Non risponde/Non sa</t>
  </si>
  <si>
    <t>D01 Nel biennio 2020-21 l'impresa ha introdotto innovazioni di processo, di prodotto o relative alle modalità di commercializzazione dei propri prodotti e/o servizi?</t>
  </si>
  <si>
    <t>1 Sì</t>
  </si>
  <si>
    <t>2 No</t>
  </si>
  <si>
    <t>D021 Qualità e varietà del menu o dei servizi offerti</t>
  </si>
  <si>
    <t>0 No</t>
  </si>
  <si>
    <t>D022 Asporto</t>
  </si>
  <si>
    <t>D023 Consegna a domicilio</t>
  </si>
  <si>
    <t>D024 Packaging</t>
  </si>
  <si>
    <t>D025 Apertura nuove sedi</t>
  </si>
  <si>
    <t>D026 Tecniche di conservazione cibi</t>
  </si>
  <si>
    <t>D027 Ristrutturazione sedi</t>
  </si>
  <si>
    <t>D028 Introduzione nuove formule per i clienti</t>
  </si>
  <si>
    <t>D029 Apertura canali social</t>
  </si>
  <si>
    <t>D0210 Ristrutturazione/apertura sito web</t>
  </si>
  <si>
    <t>D0211 Modifica orario di apertura</t>
  </si>
  <si>
    <t>D0212 Altro</t>
  </si>
  <si>
    <t>D03 Nel biennio 2020-21 l'impresa ha effettuato consegne a domicilio?</t>
  </si>
  <si>
    <t>D04_1 Personale interno</t>
  </si>
  <si>
    <t>D04_2 Piattaforme digitali di consegna a domicilio (con fattorini/rider gestiti completamente dalla piattaforma digitale)</t>
  </si>
  <si>
    <t>D04_3 Piattaforme digitali che organizzano le attività di personale contrattualizzato dalla sua impresa</t>
  </si>
  <si>
    <t>D04_4 Servizi di consegna a domicilio forniti da società proprie, controllate o partecipate</t>
  </si>
  <si>
    <t>t</t>
  </si>
  <si>
    <t>con</t>
  </si>
  <si>
    <t>senza</t>
  </si>
  <si>
    <t>past</t>
  </si>
  <si>
    <t>Nuove formule per i clienti</t>
  </si>
  <si>
    <t>Apertura nuove sedi</t>
  </si>
  <si>
    <t>Tecniche di conservazione cibi</t>
  </si>
  <si>
    <t>Ristrutturazione sedi</t>
  </si>
  <si>
    <t>Ristrutturazione/apertura sito web</t>
  </si>
  <si>
    <t>Apertura canali social</t>
  </si>
  <si>
    <t>Modifica orario di apertura</t>
  </si>
  <si>
    <t xml:space="preserve"> Packaging</t>
  </si>
  <si>
    <t>Consegna a domicilio</t>
  </si>
  <si>
    <t xml:space="preserve"> Asporto</t>
  </si>
  <si>
    <t>Qualità e varietà del menu o dei servizi</t>
  </si>
  <si>
    <t>Affittacamere e bed and breakfast</t>
  </si>
  <si>
    <t>Altre attività del turismo</t>
  </si>
  <si>
    <t>Noleggio autovetture e pulizie</t>
  </si>
  <si>
    <t xml:space="preserve">Utilizza </t>
  </si>
  <si>
    <t>si</t>
  </si>
  <si>
    <t xml:space="preserve">no </t>
  </si>
  <si>
    <t>Certificazione qualità del servizio</t>
  </si>
  <si>
    <t>Apertura nuove sedi o unità locali</t>
  </si>
  <si>
    <t>Esternalizzazione di servizi</t>
  </si>
  <si>
    <t xml:space="preserve">Modifica/ampliamento orari o calendario </t>
  </si>
  <si>
    <t>Introduzione nuove formule per i clienti</t>
  </si>
  <si>
    <t>Servizi complementari</t>
  </si>
  <si>
    <t>Qualità e varietà dei servizi offerti</t>
  </si>
  <si>
    <t xml:space="preserve">Nel biennio 2020-21 l'impresa ha introdotto innovazioni di processo o di prodotto </t>
  </si>
  <si>
    <t xml:space="preserve">Sito web indispensabile per acquisire clientela </t>
  </si>
  <si>
    <t>Gli operatori sono classificati per numero di citazioni (ponderato) raccolte dai rispondenti (indifferentemente come primo, secondo o terzo operatore per rilevanza). Quando disponibile, viene indicato anche il numero di contatti Web ottenuti nel mese di settembre 2023 stimati da SimilarWeb (si veda il sito https://www.similarweb.com/ per gli aspetti tecnici).</t>
  </si>
  <si>
    <t>Stima relativa del numero di fornitori (piattaforma leader = 100)</t>
  </si>
  <si>
    <t xml:space="preserve"> sì</t>
  </si>
  <si>
    <t>49390 Attività di trasporti terrestri di passeggeri nca</t>
  </si>
  <si>
    <t>49410 Trasporto di merci su strada</t>
  </si>
  <si>
    <t>55100 Alberghi</t>
  </si>
  <si>
    <t>55201 Villaggi turistici</t>
  </si>
  <si>
    <t>55205 Affittacamere per brevi soggiorni, case ed appartamenti per vacanze, bed and breakfast, residence</t>
  </si>
  <si>
    <t>56101 Attività di ristorazione con somministrazione</t>
  </si>
  <si>
    <t>56102 Attivita di ristorazione senza somministrazione</t>
  </si>
  <si>
    <t>56103 Gelaterie e pasticcerie</t>
  </si>
  <si>
    <t>77110 Noleggio di autovetture ed autoveicoli leggeri</t>
  </si>
  <si>
    <t>79110 Attività delle agenzie di viaggio</t>
  </si>
  <si>
    <t>79120 Attività dei tour operator</t>
  </si>
  <si>
    <t>79902 Attività delle guide e degli accompagnatori turistici</t>
  </si>
  <si>
    <t>81210 Pulizia generale - non specializzata - di edifici</t>
  </si>
  <si>
    <t>Sia piattaforme sia sito proprio</t>
  </si>
  <si>
    <t>Solo piattaforme</t>
  </si>
  <si>
    <t>Solo sito proprio</t>
  </si>
  <si>
    <t>Né piattaforme né sito</t>
  </si>
  <si>
    <t>prima del 2014</t>
  </si>
  <si>
    <t>dal 2014 al 2016</t>
  </si>
  <si>
    <t>dal 2017 al 2019</t>
  </si>
  <si>
    <t>2021-2022</t>
  </si>
  <si>
    <t>No, sarebbero necessari ma non li ho ancora realizzati</t>
  </si>
  <si>
    <t>No, non servono</t>
  </si>
  <si>
    <t>No, sono stati effettuati prima</t>
  </si>
  <si>
    <t>No, sono stati effettuati dopo</t>
  </si>
  <si>
    <t>% media fatturato intermediato</t>
  </si>
  <si>
    <t xml:space="preserve">% media commissione per intermediazione </t>
  </si>
  <si>
    <t>fino al 10%</t>
  </si>
  <si>
    <t>Pagamento tramite piattaforma</t>
  </si>
  <si>
    <t>Incasso diretto</t>
  </si>
  <si>
    <t>Stabilite unilateralmente dalla piattaforma</t>
  </si>
  <si>
    <t>Negoziate tra l'impresa e la piattaforma</t>
  </si>
  <si>
    <t>Non risponde</t>
  </si>
  <si>
    <t>Sì una volta sola</t>
  </si>
  <si>
    <t>Sì più di una volta</t>
  </si>
  <si>
    <t>No, mai</t>
  </si>
  <si>
    <t>Sì, tutte le piattaforme</t>
  </si>
  <si>
    <t>Sì, solo alcune</t>
  </si>
  <si>
    <t>No, nessuna</t>
  </si>
  <si>
    <t>1 Trasporti</t>
  </si>
  <si>
    <t>3 Turismo</t>
  </si>
  <si>
    <t>C21 La/e piattaforma/e che utilizza offrono un servizio di consulenza di mercato?</t>
  </si>
  <si>
    <t>9 Non sa/Non risponde</t>
  </si>
  <si>
    <t>Non risponde/Non sa</t>
  </si>
  <si>
    <t>In passato abbiamo avuto esperienze spiacevoli</t>
  </si>
  <si>
    <t>Non conosco i servizi delle piattaforme digitali</t>
  </si>
  <si>
    <t>Le condizioni economiche proposte dalle piattaforme sono troppo onerose</t>
  </si>
  <si>
    <t>Non si è presentata l'occasione</t>
  </si>
  <si>
    <t>Preferiamo gestire internamente il rapporto con i clienti</t>
  </si>
  <si>
    <t>Non ne abbiamo bisogno</t>
  </si>
  <si>
    <t>Regione</t>
  </si>
  <si>
    <t>Settore di attività economica</t>
  </si>
  <si>
    <t>Piemonte</t>
  </si>
  <si>
    <t>Valle D'Aosta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</si>
  <si>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</si>
  <si>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</si>
  <si>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</si>
  <si>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</si>
  <si>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</si>
  <si>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</si>
  <si>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</si>
  <si>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</si>
  <si>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</si>
  <si>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</si>
  <si>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</si>
  <si>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</si>
  <si>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</si>
  <si>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</si>
  <si>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</si>
  <si>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</si>
  <si>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</si>
  <si>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</si>
  <si>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Dimensione (addetti)</t>
  </si>
  <si>
    <t>0.01 - 1.49</t>
  </si>
  <si>
    <t>1.50 - 2.49</t>
  </si>
  <si>
    <t>2.50 - 3.50</t>
  </si>
  <si>
    <t>3.50 - 5.49</t>
  </si>
  <si>
    <t>5.50 - 9.49</t>
  </si>
  <si>
    <t>9.50 -15.49</t>
  </si>
  <si>
    <t>15.50 e più</t>
  </si>
  <si>
    <t>9.50 - 15.49</t>
  </si>
  <si>
    <t>Variabili di Stratificazione</t>
  </si>
  <si>
    <t>Domini Pianificati</t>
  </si>
  <si>
    <t>Vincoli procedura allocativa</t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</si>
  <si>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mbria"/>
        <family val="1"/>
      </rPr>
      <t>Regione (20 modalità);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</si>
  <si>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mbria"/>
        <family val="1"/>
      </rPr>
      <t>Concatenazione della regione con il settore di attività;</t>
    </r>
  </si>
  <si>
    <t>La procedura allocativa ha previsto per stime del 6.5% un CV massimo del 15% per ciascun dominio pianificato.</t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</si>
  <si>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mbria"/>
        <family val="1"/>
      </rPr>
      <t>Settore di attività economica (Trasporti, ristorazione, Turismo);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</si>
  <si>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mbria"/>
        <family val="1"/>
      </rPr>
      <t>Concatenazione del settore di attività con la dimensione;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</si>
  <si>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mbria"/>
        <family val="1"/>
      </rPr>
      <t>Concatenazione della regione con la dimensione.</t>
    </r>
  </si>
  <si>
    <t>Valori assoluti</t>
  </si>
  <si>
    <r>
      <t xml:space="preserve">Settore </t>
    </r>
    <r>
      <rPr>
        <sz val="10"/>
        <color theme="1"/>
        <rFont val="Cambria"/>
        <family val="1"/>
      </rPr>
      <t>di attività economica</t>
    </r>
  </si>
  <si>
    <t>Descrizione</t>
  </si>
  <si>
    <t>Modalità</t>
  </si>
  <si>
    <t xml:space="preserve">Regione </t>
  </si>
  <si>
    <t xml:space="preserve"> 20 regioni</t>
  </si>
  <si>
    <t>Dimensione dell’impresa in termini di classi di addetti (media annua)</t>
  </si>
  <si>
    <t>15.50 e oltre</t>
  </si>
  <si>
    <t>Settore di attività economica (3 modalità)</t>
  </si>
  <si>
    <t>Trasporto</t>
  </si>
  <si>
    <t>Settore di attività economica (13 modalità)</t>
  </si>
  <si>
    <t>56102 Attività di ristorazione senza somministrazione</t>
  </si>
  <si>
    <t>Dimensione dell’impresa in termini di addetti (media annua)</t>
  </si>
  <si>
    <t>Variabile continua</t>
  </si>
  <si>
    <t>Nidificazione</t>
  </si>
  <si>
    <t>n. Vincoli</t>
  </si>
  <si>
    <t>Regione (20 modalità)</t>
  </si>
  <si>
    <t>Settore attività economica (3 modalità)</t>
  </si>
  <si>
    <t>Dimensione dell’impresa in termini di classi di addetti (7 modalità)</t>
  </si>
  <si>
    <t>Dimensione dell’impresa in termini di classi di addetti (variabile continua)</t>
  </si>
  <si>
    <t>Impresa che usa il digitale</t>
  </si>
  <si>
    <t>Impresa che usa solo il digitale</t>
  </si>
  <si>
    <t>Tabella 3.5 Strategie di digitalizzazione nelle imprese della ristorazione per dimensione ed età</t>
  </si>
  <si>
    <t>95-100%</t>
  </si>
  <si>
    <t>75-95%</t>
  </si>
  <si>
    <t>50-75%</t>
  </si>
  <si>
    <t>25-50%</t>
  </si>
  <si>
    <t>5-25%</t>
  </si>
  <si>
    <t>0-5%</t>
  </si>
  <si>
    <t>Ristorazione senza somministrazione</t>
  </si>
  <si>
    <t>oltre il 20%</t>
  </si>
  <si>
    <t>Fino al 10%</t>
  </si>
  <si>
    <t>15% e oltre</t>
  </si>
  <si>
    <t>Fino al 15%</t>
  </si>
  <si>
    <t>Oltre il 20%</t>
  </si>
  <si>
    <t>Imprese che hanno investito</t>
  </si>
  <si>
    <t>Imprese che non hanno ancora investito</t>
  </si>
  <si>
    <t>Imprese che non investiranno</t>
  </si>
  <si>
    <t>Figura 1.3. Classificazione essenziale delle tipologie di piattaforme digitali di transazione che intermediano la vendita di beni e servizi</t>
  </si>
  <si>
    <t>Figura 1.1. Tassonomia delle piattaforme digitali proposta da Sparkline (2020)</t>
  </si>
  <si>
    <t>Figura 1.2. I quattro canali chiave di vendita online di prodotti fisici</t>
  </si>
  <si>
    <t>Tavola 1.1  Gli addetti nelle unità locali e nelle imprese dei macrosettori. Anno 2021. Valori medi e percentuali*</t>
  </si>
  <si>
    <t>Tavola 1.5 La variazione del fatturato, del valore aggiunto e degli investimenti. Anni 2017, 2019, 2021. Dati percentuali. Prezzi 2017</t>
  </si>
  <si>
    <t>Tavola 1.6 Le performance nel tempo. Anni 2017, 2019, 2021. Prezzi costanti 2017=100. Valori per addetto e per ora lavorata</t>
  </si>
  <si>
    <r>
      <t>Classe dimensionale in termini di addetti</t>
    </r>
    <r>
      <rPr>
        <sz val="8"/>
        <color theme="1"/>
        <rFont val="Cambria"/>
        <family val="1"/>
      </rPr>
      <t xml:space="preserve"> (0.01 - 1.49; 1.50 - 2.49; 2.50 - 3.50; 3.50 - 5.49; 5.50 - 9.49; 9.50 -15.49; 15.50 e più)</t>
    </r>
  </si>
  <si>
    <t>Tab. 2.5: Campione teorico dell’indagine DPS secondo il settore (valori assoluti e percentuali)</t>
  </si>
  <si>
    <t>Tab. 2.6: Campione teorico dell’indagine DPS secondo la dimensione (valori assoluti e percentuali)</t>
  </si>
  <si>
    <t>Tabella 2.7: Campione effettivo dell’indagine DPS secondo la regione (valori assoluti e percentuali)</t>
  </si>
  <si>
    <t>Tabella 2.8: Campione effettivo dell’indagine DPS secondo il settore di attività economica (valori assoluti e percentuali)</t>
  </si>
  <si>
    <t>Tabella 2.9: Campione effettivo dell’indagine DPS secondo la dimensione (valori assoluti e percentuali</t>
  </si>
  <si>
    <t>Figura 3.11 Le prime venti piattaforme operanti nel settore della ristorazione in Italia secondo le indicazioni degli operatori del settore. Anno 2022.</t>
  </si>
  <si>
    <t>Controlli: Regione, caratteristiche del comune di registrazione dell’impresa, forma giuridica dell’impresa, appartenenza a gruppi imprenditoriali.                                                                      P-value fra parentesi (0,001 ***; 0,05 **; 0,01 *). Errori standard robusti.</t>
  </si>
  <si>
    <t>Figura 3.1 Imprese che utilizzano le piattaforme digitali per la vendita dei propri prodotti</t>
  </si>
  <si>
    <t>e servizi per settore (%)</t>
  </si>
  <si>
    <t>Tabella 3.1 Imprese che utilizzano le piattaforme digitali per codice Ateco (%)</t>
  </si>
  <si>
    <t>Figura 3.2 Utilizzo di canali digitali per la commercializzazione dei propri prodotti o servizi per</t>
  </si>
  <si>
    <t>settore (%)</t>
  </si>
  <si>
    <t>Figura 3.3 Anno di attivazione del primo contratto con una piattaforma digitale per settore (%)</t>
  </si>
  <si>
    <t>Tabella 3.2 Imprese DPU che hanno dovuto sostenere investimenti per utilizzare le piattaforme</t>
  </si>
  <si>
    <t>digitali, per settore (% e v.a.)</t>
  </si>
  <si>
    <t>Tabella 3.3. Imprese con 5 e più addetti nel 2021 che hanno realizzato investimenti necessari</t>
  </si>
  <si>
    <t>all’utilizzo delle piattaforme digitali, per  settore</t>
  </si>
  <si>
    <t>Tabella 3.4 Imprese che utilizzano le piattaforme digitali per fatturato medio intermediato e</t>
  </si>
  <si>
    <t>percentuale media del costo d’intermediazione per settore (%)</t>
  </si>
  <si>
    <t>Figura 3.4 Percentuale di commissioni pagate per settore in classi, per settore nel 2021 (%)</t>
  </si>
  <si>
    <t>Tabella 3.5 Imprese che utilizzano le piattaforme per modalità di incasso (%)</t>
  </si>
  <si>
    <t>Figura 3.5 Imprese che utilizzano le piattaforme per condizioni contrattuali (%)</t>
  </si>
  <si>
    <t>Figura 3.6 Imprese che utilizzano le piattaforme per esposizione a valutazioni negative su</t>
  </si>
  <si>
    <t>prodotti e servizi, per settore (%)</t>
  </si>
  <si>
    <t>Figura 3.7 Accesso alle informazioni sui clienti per settore (%)</t>
  </si>
  <si>
    <t>Figura 3.8 Imprese utilizzatrici cui le piattaforme offrono un servizio di consulenza per settore (%)</t>
  </si>
  <si>
    <t>Figura 3.9 Motivo per cui si sceglie di non utilizzare le piattaforme digitali per settore (%)</t>
  </si>
  <si>
    <t>Figura 3.10 Le principali piattaforme operanti nel settore del turismo in Italia secondo le</t>
  </si>
  <si>
    <t>indicazioni degli operatori del settore. Anno 2022.</t>
  </si>
  <si>
    <t>HOTELBEDS</t>
  </si>
  <si>
    <t>GOOGLE OPINION REWARDS</t>
  </si>
  <si>
    <t>AGODA.COM</t>
  </si>
  <si>
    <t>SMARTBOX.COM</t>
  </si>
  <si>
    <t>PRONTOPRO.IT</t>
  </si>
  <si>
    <t>TRIVAGO.IT</t>
  </si>
  <si>
    <t>INFOALBERGHI.COM</t>
  </si>
  <si>
    <t>BEST WESTERN.IT</t>
  </si>
  <si>
    <t>GET YOUR GUIDE.IT</t>
  </si>
  <si>
    <t>VIATOR.COM</t>
  </si>
  <si>
    <t>HOTELBEDS.COM</t>
  </si>
  <si>
    <t>BOOKING SÜDTIROL</t>
  </si>
  <si>
    <t>AGRITURISMO.IT</t>
  </si>
  <si>
    <t>VRBO.COM - HOMEAWAY</t>
  </si>
  <si>
    <t>HRS - HOTEL RESERVATION</t>
  </si>
  <si>
    <t>BED-AND-BREAKFAST.IT</t>
  </si>
  <si>
    <t>Figura 3.12 Le prime dieci piattaforme operanti nel settore dei trasporti su gomma in Italia</t>
  </si>
  <si>
    <t>secondo le indicazioni degli operatori del settore. Anno 2022</t>
  </si>
  <si>
    <t>Figura 3.13 Digitalizzazione e ricorso alle piattaforme digitali nei settori della ristorazione e del</t>
  </si>
  <si>
    <t>turismo</t>
  </si>
  <si>
    <t>Tabella 3.7 Strategie di digitalizzazione nelle imprese del turismo per dimensione ed età %</t>
  </si>
  <si>
    <t>Figura 3.14 Distribuzione geografica delle imprese digitalizzate nella ristorazione (sx) e nel</t>
  </si>
  <si>
    <t>turismo (dx) (sul totale della popolazione del settore)</t>
  </si>
  <si>
    <t>Figura 3.15 Distribuzione geografica delle imprese che ricorrono esclusivamente a canali digitali
nella ristorazione (sx) e nel turismo (dx) (sul totale della popolazione del settore)</t>
  </si>
  <si>
    <t>Figura 3.16 Distribuzione geografica delle imprese che ricorrono sia a canali propri che a piattaforme
digitali nella ristorazione (sx) e nel turismo (dx) (sul totale delle imprese digitalizzate)</t>
  </si>
  <si>
    <t>Figura 3.17 Distribuzione geografica delle imprese che ricorrono esclusivamente a canali propri
digitali nella ristorazione (sx) e nel turismo (dx) (sul totale delle imprese digitalizzate)</t>
  </si>
  <si>
    <t>Figura 3.18 Distribuzione geografica delle imprese che ricorrono esclusivamente a piattaforme
digitali nella ristorazione (sx) e nel turismo (dx) (sul totale delle imprese digitalizzate)</t>
  </si>
  <si>
    <t>Tabella 3.8 Strategie di digitalizzazione delle imprese (effetti marginali)</t>
  </si>
  <si>
    <t>Tabella 3.9 Dipendenza delle imprese dalle piattaforme digitali nella ristorazione (effetti marginali)</t>
  </si>
  <si>
    <t>Tabella 3.10 Dipendenza delle imprese dalle piattaforme digitali nel turismo (effetti marginali)</t>
  </si>
  <si>
    <t>Tabella 3.11 Asimmetrie di potere tra piattaforme e imprese utilizzatrici (effetti marginali)</t>
  </si>
  <si>
    <t>Figura 3.22 Imprese della ristorazione per ricorso a canali per la commercializzazione di beni o</t>
  </si>
  <si>
    <t>servizi (%)</t>
  </si>
  <si>
    <t>Figura 3.23 Imprese della ristorazione per classe di persone occupate dichiarate al 31.12.2021 e</t>
  </si>
  <si>
    <t>utilizzo o meno delle piattaforme (%)</t>
  </si>
  <si>
    <t>Tabella 3.12 Imprese della ristorazione per caratteristiche del comune di attività (%)</t>
  </si>
  <si>
    <t>Figura 3.24 Imprese della ristorazione per tipo di innovazione introdotta nel biennio 2020-21 e</t>
  </si>
  <si>
    <t>Figura 3.25 Imprese della ristorazione per quota di fatturato intermediata dalle piattaforme</t>
  </si>
  <si>
    <t>digitali nel 2021 (%)</t>
  </si>
  <si>
    <t>Figura 3.26 Imprese del comparto della ristorazione per percentuale di commissione</t>
  </si>
  <si>
    <t>riconosciuta alle piattaforme. Anno 2021 (%)</t>
  </si>
  <si>
    <t>Figura 3.27 Il ricorso al canale digitale per commercializzare beni o servizi nei diversi comparti</t>
  </si>
  <si>
    <t>del turismo (%)</t>
  </si>
  <si>
    <t>Tabella 3.13 Ricorso alle piattaforme digitali per area geografica e tipo di comune nei comparti</t>
  </si>
  <si>
    <t>Figura 3.28 Imprese dei comparti del turismo per tipo di innovazione introdotta nel biennio</t>
  </si>
  <si>
    <t>2020-21 e utilizzo o meno delle piattaforme (%)</t>
  </si>
  <si>
    <t>Figura 3.29 Imprese dei comparti del turismo che ritengono indispensabile il sito web per</t>
  </si>
  <si>
    <t>acquisire clientela e utilizzo o meno delle piattaforme (%)</t>
  </si>
  <si>
    <t>Figura 3.30 Imprese dei comparti del turismo per percentuale di commissione riconosciuta alle</t>
  </si>
  <si>
    <t>piattaforme (%)</t>
  </si>
  <si>
    <t>Figura 3.31 L’attitudine agli investimenti per il servizio delle piattaforme digitali nelle imprese dei comparti del turismo (%)</t>
  </si>
  <si>
    <t>Figura 3.32 Personale occupato per settore nel triennio 2019-2021 (v.a.)</t>
  </si>
  <si>
    <t>Tabella 3.14 Personale occupato per settore nel triennio 2019-2021 (v.a.) e variazione annua (%)</t>
  </si>
  <si>
    <t>Tabella 3.15 Distribuzione percentuale del personale occupato per settore nel triennio 2019-2021 (%)</t>
  </si>
  <si>
    <t>Figura 3.33 Personale occupato, dipendente e indipendente per settore, 2021 (v.a.)</t>
  </si>
  <si>
    <t>Tabella 3.16 Rapporto tra lavoratori autonomi e lavoratori dipendenti per settore nel</t>
  </si>
  <si>
    <t>triennio 2019-2021 (%)</t>
  </si>
  <si>
    <t>Tabella 3.17 Dipendenti per settore nel triennio 2019-2021 (v.a.) e variazione annua (%)</t>
  </si>
  <si>
    <t>Tabella 3.18 Distribuzione Imprese del settore turismo per Ateco (v.a. e %)</t>
  </si>
  <si>
    <t>Tabella 3.19 Distribuzione del personale dipendente per durata contrattuale e flessibilità oraria,</t>
  </si>
  <si>
    <t>anni 2019-2021 (v.a.*)</t>
  </si>
  <si>
    <t>Figura 3.34 Numero di dipendenti e andamento nel triennio 2019-2021 per settore economico (v.a.)</t>
  </si>
  <si>
    <t>Tabella 3.20 Distribuzione del personale dipendente a TI e a TD per flessibilità oraria, anni</t>
  </si>
  <si>
    <t>2019-2021 (%)</t>
  </si>
  <si>
    <t>Tabella 3.21 Distribuzione del personale dipendente FT e PT per durata contrattuale, anni</t>
  </si>
  <si>
    <t>Tabella 3.22 Distribuzione e variazione personale occupato per tipologia di impiego e settore,</t>
  </si>
  <si>
    <t>anni 2019-2021 (v.a. e %)</t>
  </si>
  <si>
    <t>Tabella 3.23 Lavoratori autonomi (indipendenti + Co.Co.Co.) per settore nel triennio 2019-2021</t>
  </si>
  <si>
    <t>(v.a.) e variazione annua (%)</t>
  </si>
  <si>
    <t>Tabella 3.24 Lavoratori autonomi nei tre settori per tipologia contrattuale nel triennio</t>
  </si>
  <si>
    <t>2019-2021 (v.a. e %)</t>
  </si>
  <si>
    <t>Tabella 3.25 Numero medio di lavoratori dipendenti e autonomi nelle imprese che utilizzano</t>
  </si>
  <si>
    <t>le piattaforme digitali e in quelle che non le utilizzano, nel triennio 2019-2021</t>
  </si>
  <si>
    <t>Tabella 3.26 Distribuzione del totale dei lavoratori autonomi per tipologia contrattuale e tipologia</t>
  </si>
  <si>
    <t>di impresa: utilizzatrice e non utilizzatrice delle piattaforme digitali, nel triennio</t>
  </si>
  <si>
    <t>Figura 3.35 Distribuzione del totale dei lavoratori autonomi per tipologia contrattuale e</t>
  </si>
  <si>
    <t>ti pologia di impresa: utilizzatrice e non utilizzatrice delle piattaforme digitali,</t>
  </si>
  <si>
    <t>anno 2021 (v.a.)</t>
  </si>
  <si>
    <t>Tabella 3.27 Variazione lavoratori autonomi (indipendenti) nelle imprese utilizzatrici e non</t>
  </si>
  <si>
    <t>utilizzatrici delle piattaforme digitali nel periodo pre e post pandemia (%)</t>
  </si>
  <si>
    <t>Tabella 3.28 Monte ore medio annuo per dipendente nelle imprese utilizzatrici e non utilizzatrici</t>
  </si>
  <si>
    <t>delle piattaforme digitali per settore nel triennio 2019 – 2021 e variazione percentuale</t>
  </si>
  <si>
    <t>tendenziale (%)</t>
  </si>
  <si>
    <t>Tabella 3.29 Percentuale imprese utilizzatrici e non che hanno fatto ricorso agli Ammortizzatori</t>
  </si>
  <si>
    <t>sociali per settore nel triennio</t>
  </si>
  <si>
    <t>Tabella 3.30 Percentuale imprese DPU e non che hanno fatto ricorso alla Cassa integrazione</t>
  </si>
  <si>
    <t>Covid-19 nel biennio 2020 – 2021 (%)</t>
  </si>
  <si>
    <t>Tabella 3.31 Costo medio lavoro dipendente, nel triennio 2019-2021 (v.a. e variazione annua %)</t>
  </si>
  <si>
    <t>Tabella 3.32 Costo medio per ora lavorata nelle imprese con più di tre dipendenti dei tre settori,</t>
  </si>
  <si>
    <t>nel triennio 2019-2021 (v.a. e variazione annua %)</t>
  </si>
  <si>
    <t>Figura 3.19 Distribuzione territoriale delle imprese della ristorazione (sx) e del turismo (dx)
dipendenti da piattaforma (commissioni versate)
dipendenti da piattaforma (condizioni unilaterali)</t>
  </si>
  <si>
    <t>Figura 3.20 Distribuzione territoriale delle imprese della ristorazione (sx) e del turismo (dx)</t>
  </si>
  <si>
    <t>dipendenti da piattaforma (condizioni unilaterali)</t>
  </si>
  <si>
    <t>Figura 3.21 Distribuzione territoriale delle imprese della ristorazione (sx) e del turismo (dx)</t>
  </si>
  <si>
    <t>dipendenti da piattaforma (&gt;50% del fatturato)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</si>
</sst>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  <numFmt numFmtId="167" formatCode="#,##0.00000"/>
    <numFmt numFmtId="168" formatCode="0.0%"/>
    <numFmt numFmtId="169" formatCode="###0"/>
    <numFmt numFmtId="170" formatCode="###0.0"/>
    <numFmt numFmtId="171" formatCode="_-* #,##0.0_-;\-* #,##0.0_-;_-* &quot;-&quot;??_-;_-@_-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Cambria Math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per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00000"/>
      <name val="Cambria Math"/>
      <family val="1"/>
    </font>
    <font>
      <b/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3"/>
      <color theme="1"/>
      <name val="Times New Roman"/>
      <family val="1"/>
    </font>
    <font>
      <sz val="11"/>
      <color theme="0" tint="-0.14999847407452621"/>
      <name val="Calibri"/>
      <family val="2"/>
      <scheme val="minor"/>
    </font>
    <font>
      <i/>
      <sz val="11"/>
      <color rgb="FF000000"/>
      <name val="Times New Roman"/>
      <family val="1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60"/>
      <name val="Arial"/>
      <family val="2"/>
    </font>
    <font>
      <sz val="6"/>
      <name val="Times New Roman"/>
      <family val="1"/>
    </font>
    <font>
      <sz val="7"/>
      <color theme="1"/>
      <name val="Times New Roman"/>
      <family val="1"/>
    </font>
    <font>
      <sz val="10"/>
      <color theme="1"/>
      <name val="Cambria"/>
      <family val="1"/>
    </font>
    <font>
      <i/>
      <sz val="10.5"/>
      <color theme="1"/>
      <name val="Calibri"/>
      <family val="2"/>
    </font>
    <font>
      <b/>
      <i/>
      <sz val="10.5"/>
      <color rgb="FF000000"/>
      <name val="Calibri"/>
      <family val="2"/>
    </font>
    <font>
      <sz val="8"/>
      <color theme="1"/>
      <name val="Cambria"/>
      <family val="1"/>
    </font>
    <font>
      <b/>
      <sz val="12"/>
      <color theme="1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0.5"/>
      <color theme="1"/>
      <name val="Calibri"/>
      <family val="2"/>
    </font>
    <font>
      <b/>
      <i/>
      <sz val="11"/>
      <color rgb="FF000000"/>
      <name val="Calibri"/>
      <family val="2"/>
    </font>
    <font>
      <b/>
      <sz val="13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/>
      <bottom style="thin">
        <color indexed="61"/>
      </bottom>
      <diagonal/>
    </border>
    <border>
      <left style="thin">
        <color indexed="64"/>
      </left>
      <right style="thin">
        <color indexed="62"/>
      </right>
      <top/>
      <bottom/>
      <diagonal/>
    </border>
    <border>
      <left/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4"/>
      </left>
      <right style="medium">
        <color rgb="FF7F7F7F"/>
      </right>
      <top style="thin">
        <color indexed="64"/>
      </top>
      <bottom/>
      <diagonal/>
    </border>
    <border>
      <left style="medium">
        <color rgb="FF7F7F7F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7F7F7F"/>
      </right>
      <top/>
      <bottom/>
      <diagonal/>
    </border>
    <border>
      <left style="thin">
        <color indexed="64"/>
      </left>
      <right style="medium">
        <color rgb="FF7F7F7F"/>
      </right>
      <top/>
      <bottom style="thin">
        <color indexed="64"/>
      </bottom>
      <diagonal/>
    </border>
    <border>
      <left style="medium">
        <color rgb="FF7F7F7F"/>
      </left>
      <right/>
      <top/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</cellStyleXfs>
  <cellXfs count="747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0" borderId="2" xfId="0" applyNumberFormat="1" applyBorder="1"/>
    <xf numFmtId="3" fontId="0" fillId="0" borderId="5" xfId="0" applyNumberFormat="1" applyBorder="1"/>
    <xf numFmtId="164" fontId="0" fillId="0" borderId="6" xfId="0" applyNumberFormat="1" applyBorder="1"/>
    <xf numFmtId="3" fontId="1" fillId="0" borderId="8" xfId="0" applyNumberFormat="1" applyFont="1" applyBorder="1"/>
    <xf numFmtId="164" fontId="0" fillId="0" borderId="4" xfId="0" applyNumberFormat="1" applyBorder="1"/>
    <xf numFmtId="0" fontId="0" fillId="0" borderId="2" xfId="0" applyBorder="1"/>
    <xf numFmtId="3" fontId="0" fillId="0" borderId="7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3" fontId="0" fillId="0" borderId="3" xfId="0" applyNumberFormat="1" applyBorder="1"/>
    <xf numFmtId="164" fontId="0" fillId="0" borderId="3" xfId="0" applyNumberFormat="1" applyBorder="1"/>
    <xf numFmtId="3" fontId="1" fillId="0" borderId="12" xfId="0" applyNumberFormat="1" applyFont="1" applyBorder="1"/>
    <xf numFmtId="0" fontId="0" fillId="0" borderId="5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12" xfId="0" applyBorder="1"/>
    <xf numFmtId="3" fontId="0" fillId="0" borderId="10" xfId="0" applyNumberFormat="1" applyBorder="1"/>
    <xf numFmtId="164" fontId="0" fillId="0" borderId="12" xfId="0" applyNumberFormat="1" applyBorder="1"/>
    <xf numFmtId="164" fontId="0" fillId="0" borderId="11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horizontal="center" vertical="center"/>
    </xf>
    <xf numFmtId="164" fontId="0" fillId="0" borderId="12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3"/>
    <xf numFmtId="0" fontId="0" fillId="2" borderId="0" xfId="0" applyFill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164" fontId="0" fillId="2" borderId="3" xfId="0" applyNumberFormat="1" applyFill="1" applyBorder="1" applyAlignment="1">
      <alignment vertical="center"/>
    </xf>
    <xf numFmtId="164" fontId="0" fillId="0" borderId="0" xfId="0" applyNumberFormat="1" applyAlignment="1">
      <alignment horizontal="right" vertical="center"/>
    </xf>
    <xf numFmtId="164" fontId="0" fillId="2" borderId="0" xfId="0" applyNumberFormat="1" applyFill="1" applyAlignment="1">
      <alignment vertical="center"/>
    </xf>
    <xf numFmtId="164" fontId="0" fillId="0" borderId="12" xfId="0" applyNumberFormat="1" applyBorder="1" applyAlignment="1">
      <alignment horizontal="right" vertical="center"/>
    </xf>
    <xf numFmtId="164" fontId="0" fillId="2" borderId="12" xfId="0" applyNumberFormat="1" applyFill="1" applyBorder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0" fillId="4" borderId="6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4" borderId="5" xfId="0" applyNumberFormat="1" applyFill="1" applyBorder="1" applyAlignment="1">
      <alignment vertical="center"/>
    </xf>
    <xf numFmtId="3" fontId="0" fillId="4" borderId="0" xfId="0" applyNumberFormat="1" applyFill="1" applyAlignment="1">
      <alignment vertical="center"/>
    </xf>
    <xf numFmtId="4" fontId="0" fillId="0" borderId="0" xfId="0" applyNumberFormat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4" borderId="10" xfId="0" applyNumberFormat="1" applyFill="1" applyBorder="1" applyAlignment="1">
      <alignment vertical="center"/>
    </xf>
    <xf numFmtId="3" fontId="0" fillId="4" borderId="12" xfId="0" applyNumberFormat="1" applyFill="1" applyBorder="1" applyAlignment="1">
      <alignment vertical="center"/>
    </xf>
    <xf numFmtId="166" fontId="0" fillId="0" borderId="0" xfId="1" applyNumberFormat="1" applyFont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3" fontId="0" fillId="3" borderId="4" xfId="0" applyNumberFormat="1" applyFill="1" applyBorder="1" applyAlignment="1">
      <alignment vertical="center"/>
    </xf>
    <xf numFmtId="3" fontId="1" fillId="3" borderId="15" xfId="0" applyNumberFormat="1" applyFont="1" applyFill="1" applyBorder="1" applyAlignment="1">
      <alignment vertical="center"/>
    </xf>
    <xf numFmtId="3" fontId="0" fillId="3" borderId="3" xfId="0" applyNumberFormat="1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3" fontId="0" fillId="3" borderId="5" xfId="0" applyNumberFormat="1" applyFill="1" applyBorder="1" applyAlignment="1">
      <alignment vertical="center"/>
    </xf>
    <xf numFmtId="3" fontId="0" fillId="3" borderId="6" xfId="0" applyNumberFormat="1" applyFill="1" applyBorder="1" applyAlignment="1">
      <alignment vertical="center"/>
    </xf>
    <xf numFmtId="3" fontId="1" fillId="3" borderId="13" xfId="0" applyNumberFormat="1" applyFont="1" applyFill="1" applyBorder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0" borderId="13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3" fontId="0" fillId="3" borderId="7" xfId="0" applyNumberFormat="1" applyFill="1" applyBorder="1" applyAlignment="1">
      <alignment vertical="center"/>
    </xf>
    <xf numFmtId="3" fontId="0" fillId="3" borderId="9" xfId="0" applyNumberFormat="1" applyFill="1" applyBorder="1" applyAlignment="1">
      <alignment vertical="center"/>
    </xf>
    <xf numFmtId="3" fontId="1" fillId="3" borderId="14" xfId="0" applyNumberFormat="1" applyFont="1" applyFill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3" fontId="0" fillId="3" borderId="10" xfId="0" applyNumberFormat="1" applyFill="1" applyBorder="1" applyAlignment="1">
      <alignment vertical="center"/>
    </xf>
    <xf numFmtId="3" fontId="0" fillId="3" borderId="11" xfId="0" applyNumberForma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3" fontId="0" fillId="3" borderId="12" xfId="0" applyNumberFormat="1" applyFill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0" fontId="0" fillId="3" borderId="3" xfId="0" applyFill="1" applyBorder="1" applyAlignment="1">
      <alignment vertical="center"/>
    </xf>
    <xf numFmtId="164" fontId="0" fillId="3" borderId="3" xfId="0" applyNumberFormat="1" applyFill="1" applyBorder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8" xfId="0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3" fontId="0" fillId="0" borderId="15" xfId="0" applyNumberFormat="1" applyBorder="1" applyAlignment="1">
      <alignment vertical="center"/>
    </xf>
    <xf numFmtId="3" fontId="0" fillId="5" borderId="4" xfId="0" applyNumberFormat="1" applyFill="1" applyBorder="1" applyAlignment="1">
      <alignment vertical="center"/>
    </xf>
    <xf numFmtId="3" fontId="0" fillId="5" borderId="15" xfId="0" applyNumberFormat="1" applyFill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5" borderId="6" xfId="0" applyNumberFormat="1" applyFill="1" applyBorder="1" applyAlignment="1">
      <alignment vertical="center"/>
    </xf>
    <xf numFmtId="3" fontId="0" fillId="5" borderId="13" xfId="0" applyNumberFormat="1" applyFill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5" borderId="9" xfId="0" applyNumberFormat="1" applyFill="1" applyBorder="1" applyAlignment="1">
      <alignment vertical="center"/>
    </xf>
    <xf numFmtId="3" fontId="0" fillId="5" borderId="14" xfId="0" applyNumberFormat="1" applyFill="1" applyBorder="1" applyAlignment="1">
      <alignment vertical="center"/>
    </xf>
    <xf numFmtId="3" fontId="5" fillId="6" borderId="13" xfId="0" applyNumberFormat="1" applyFont="1" applyFill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5" borderId="12" xfId="0" applyNumberFormat="1" applyFill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vertical="center"/>
    </xf>
    <xf numFmtId="3" fontId="0" fillId="2" borderId="5" xfId="0" applyNumberFormat="1" applyFill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2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64" fontId="0" fillId="3" borderId="4" xfId="0" applyNumberForma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8" xfId="0" applyBorder="1"/>
    <xf numFmtId="3" fontId="0" fillId="0" borderId="12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1" fillId="0" borderId="12" xfId="0" applyFont="1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4" xfId="0" applyBorder="1" applyAlignment="1">
      <alignment horizontal="center"/>
    </xf>
    <xf numFmtId="164" fontId="0" fillId="5" borderId="3" xfId="0" applyNumberFormat="1" applyFill="1" applyBorder="1"/>
    <xf numFmtId="3" fontId="0" fillId="7" borderId="2" xfId="0" applyNumberFormat="1" applyFill="1" applyBorder="1"/>
    <xf numFmtId="164" fontId="1" fillId="5" borderId="3" xfId="0" applyNumberFormat="1" applyFont="1" applyFill="1" applyBorder="1"/>
    <xf numFmtId="3" fontId="0" fillId="0" borderId="15" xfId="0" applyNumberFormat="1" applyBorder="1"/>
    <xf numFmtId="164" fontId="0" fillId="5" borderId="0" xfId="0" applyNumberFormat="1" applyFill="1"/>
    <xf numFmtId="3" fontId="0" fillId="7" borderId="5" xfId="0" applyNumberFormat="1" applyFill="1" applyBorder="1"/>
    <xf numFmtId="3" fontId="0" fillId="7" borderId="7" xfId="0" applyNumberFormat="1" applyFill="1" applyBorder="1"/>
    <xf numFmtId="164" fontId="0" fillId="5" borderId="8" xfId="0" applyNumberFormat="1" applyFill="1" applyBorder="1"/>
    <xf numFmtId="3" fontId="1" fillId="7" borderId="5" xfId="0" applyNumberFormat="1" applyFont="1" applyFill="1" applyBorder="1"/>
    <xf numFmtId="164" fontId="1" fillId="5" borderId="0" xfId="0" applyNumberFormat="1" applyFont="1" applyFill="1"/>
    <xf numFmtId="3" fontId="1" fillId="0" borderId="0" xfId="0" applyNumberFormat="1" applyFont="1"/>
    <xf numFmtId="164" fontId="1" fillId="0" borderId="0" xfId="0" applyNumberFormat="1" applyFont="1"/>
    <xf numFmtId="3" fontId="1" fillId="0" borderId="13" xfId="0" applyNumberFormat="1" applyFont="1" applyBorder="1"/>
    <xf numFmtId="164" fontId="0" fillId="5" borderId="12" xfId="0" applyNumberFormat="1" applyFill="1" applyBorder="1"/>
    <xf numFmtId="3" fontId="0" fillId="7" borderId="10" xfId="0" applyNumberFormat="1" applyFill="1" applyBorder="1"/>
    <xf numFmtId="3" fontId="0" fillId="0" borderId="1" xfId="0" applyNumberFormat="1" applyBorder="1"/>
    <xf numFmtId="0" fontId="1" fillId="0" borderId="5" xfId="0" applyFont="1" applyBorder="1"/>
    <xf numFmtId="0" fontId="0" fillId="0" borderId="15" xfId="0" applyBorder="1"/>
    <xf numFmtId="0" fontId="0" fillId="5" borderId="2" xfId="0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13" xfId="0" applyBorder="1"/>
    <xf numFmtId="164" fontId="0" fillId="7" borderId="3" xfId="0" applyNumberFormat="1" applyFill="1" applyBorder="1"/>
    <xf numFmtId="164" fontId="0" fillId="3" borderId="4" xfId="0" applyNumberFormat="1" applyFill="1" applyBorder="1"/>
    <xf numFmtId="164" fontId="0" fillId="7" borderId="4" xfId="0" applyNumberFormat="1" applyFill="1" applyBorder="1"/>
    <xf numFmtId="0" fontId="1" fillId="0" borderId="13" xfId="0" applyFont="1" applyBorder="1"/>
    <xf numFmtId="164" fontId="1" fillId="7" borderId="0" xfId="0" applyNumberFormat="1" applyFont="1" applyFill="1"/>
    <xf numFmtId="3" fontId="1" fillId="0" borderId="5" xfId="0" applyNumberFormat="1" applyFont="1" applyBorder="1"/>
    <xf numFmtId="164" fontId="1" fillId="0" borderId="6" xfId="0" applyNumberFormat="1" applyFont="1" applyBorder="1"/>
    <xf numFmtId="164" fontId="1" fillId="3" borderId="6" xfId="0" applyNumberFormat="1" applyFont="1" applyFill="1" applyBorder="1"/>
    <xf numFmtId="164" fontId="1" fillId="7" borderId="6" xfId="0" applyNumberFormat="1" applyFont="1" applyFill="1" applyBorder="1"/>
    <xf numFmtId="164" fontId="1" fillId="7" borderId="1" xfId="0" applyNumberFormat="1" applyFont="1" applyFill="1" applyBorder="1"/>
    <xf numFmtId="164" fontId="0" fillId="7" borderId="0" xfId="0" applyNumberFormat="1" applyFill="1"/>
    <xf numFmtId="164" fontId="0" fillId="3" borderId="6" xfId="0" applyNumberFormat="1" applyFill="1" applyBorder="1"/>
    <xf numFmtId="164" fontId="0" fillId="7" borderId="6" xfId="0" applyNumberFormat="1" applyFill="1" applyBorder="1"/>
    <xf numFmtId="164" fontId="0" fillId="7" borderId="8" xfId="0" applyNumberFormat="1" applyFill="1" applyBorder="1"/>
    <xf numFmtId="164" fontId="0" fillId="3" borderId="9" xfId="0" applyNumberFormat="1" applyFill="1" applyBorder="1"/>
    <xf numFmtId="164" fontId="0" fillId="7" borderId="9" xfId="0" applyNumberFormat="1" applyFill="1" applyBorder="1"/>
    <xf numFmtId="0" fontId="1" fillId="0" borderId="10" xfId="0" applyFont="1" applyBorder="1"/>
    <xf numFmtId="164" fontId="0" fillId="7" borderId="12" xfId="0" applyNumberFormat="1" applyFill="1" applyBorder="1"/>
    <xf numFmtId="164" fontId="0" fillId="3" borderId="11" xfId="0" applyNumberFormat="1" applyFill="1" applyBorder="1"/>
    <xf numFmtId="164" fontId="0" fillId="7" borderId="11" xfId="0" applyNumberFormat="1" applyFill="1" applyBorder="1"/>
    <xf numFmtId="3" fontId="0" fillId="7" borderId="12" xfId="0" applyNumberFormat="1" applyFill="1" applyBorder="1"/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66" fontId="0" fillId="8" borderId="3" xfId="1" applyNumberFormat="1" applyFont="1" applyFill="1" applyBorder="1" applyAlignment="1">
      <alignment horizontal="right" vertical="center"/>
    </xf>
    <xf numFmtId="166" fontId="0" fillId="0" borderId="3" xfId="1" applyNumberFormat="1" applyFont="1" applyBorder="1" applyAlignment="1">
      <alignment horizontal="right" vertical="center"/>
    </xf>
    <xf numFmtId="166" fontId="1" fillId="0" borderId="3" xfId="1" applyNumberFormat="1" applyFont="1" applyBorder="1" applyAlignment="1">
      <alignment horizontal="right" vertical="center"/>
    </xf>
    <xf numFmtId="164" fontId="0" fillId="8" borderId="3" xfId="0" applyNumberFormat="1" applyFill="1" applyBorder="1" applyAlignment="1">
      <alignment vertical="center"/>
    </xf>
    <xf numFmtId="0" fontId="1" fillId="0" borderId="0" xfId="0" applyFont="1" applyAlignment="1">
      <alignment vertical="center"/>
    </xf>
    <xf numFmtId="166" fontId="0" fillId="8" borderId="0" xfId="1" applyNumberFormat="1" applyFont="1" applyFill="1" applyAlignment="1">
      <alignment horizontal="right" vertical="center"/>
    </xf>
    <xf numFmtId="166" fontId="0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4" fontId="0" fillId="8" borderId="0" xfId="0" applyNumberFormat="1" applyFill="1" applyAlignment="1">
      <alignment vertical="center"/>
    </xf>
    <xf numFmtId="0" fontId="1" fillId="0" borderId="8" xfId="0" applyFont="1" applyBorder="1" applyAlignment="1">
      <alignment vertical="center"/>
    </xf>
    <xf numFmtId="166" fontId="0" fillId="8" borderId="8" xfId="1" applyNumberFormat="1" applyFont="1" applyFill="1" applyBorder="1" applyAlignment="1">
      <alignment horizontal="right" vertical="center"/>
    </xf>
    <xf numFmtId="166" fontId="0" fillId="0" borderId="8" xfId="1" applyNumberFormat="1" applyFont="1" applyBorder="1" applyAlignment="1">
      <alignment horizontal="right" vertical="center"/>
    </xf>
    <xf numFmtId="166" fontId="1" fillId="0" borderId="8" xfId="1" applyNumberFormat="1" applyFont="1" applyBorder="1" applyAlignment="1">
      <alignment horizontal="right" vertical="center"/>
    </xf>
    <xf numFmtId="164" fontId="0" fillId="8" borderId="8" xfId="0" applyNumberFormat="1" applyFill="1" applyBorder="1" applyAlignment="1">
      <alignment vertical="center"/>
    </xf>
    <xf numFmtId="166" fontId="0" fillId="8" borderId="12" xfId="1" applyNumberFormat="1" applyFont="1" applyFill="1" applyBorder="1" applyAlignment="1">
      <alignment horizontal="right" vertical="center"/>
    </xf>
    <xf numFmtId="166" fontId="0" fillId="0" borderId="12" xfId="1" applyNumberFormat="1" applyFont="1" applyBorder="1" applyAlignment="1">
      <alignment horizontal="right" vertical="center"/>
    </xf>
    <xf numFmtId="166" fontId="1" fillId="0" borderId="12" xfId="1" applyNumberFormat="1" applyFont="1" applyBorder="1" applyAlignment="1">
      <alignment horizontal="right" vertical="center"/>
    </xf>
    <xf numFmtId="164" fontId="0" fillId="8" borderId="12" xfId="0" applyNumberFormat="1" applyFill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8" fontId="0" fillId="0" borderId="2" xfId="2" applyNumberFormat="1" applyFont="1" applyBorder="1"/>
    <xf numFmtId="168" fontId="0" fillId="0" borderId="4" xfId="2" applyNumberFormat="1" applyFont="1" applyBorder="1"/>
    <xf numFmtId="168" fontId="0" fillId="0" borderId="7" xfId="2" applyNumberFormat="1" applyFont="1" applyBorder="1"/>
    <xf numFmtId="168" fontId="0" fillId="0" borderId="9" xfId="2" applyNumberFormat="1" applyFont="1" applyBorder="1"/>
    <xf numFmtId="0" fontId="0" fillId="0" borderId="7" xfId="0" applyBorder="1"/>
    <xf numFmtId="3" fontId="0" fillId="0" borderId="3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4" borderId="0" xfId="0" applyFill="1" applyAlignment="1">
      <alignment horizontal="center"/>
    </xf>
    <xf numFmtId="2" fontId="0" fillId="0" borderId="5" xfId="0" applyNumberFormat="1" applyBorder="1" applyAlignment="1">
      <alignment horizontal="center"/>
    </xf>
    <xf numFmtId="9" fontId="0" fillId="0" borderId="5" xfId="2" applyFont="1" applyBorder="1"/>
    <xf numFmtId="9" fontId="0" fillId="0" borderId="6" xfId="2" applyFont="1" applyBorder="1"/>
    <xf numFmtId="2" fontId="0" fillId="0" borderId="0" xfId="0" applyNumberFormat="1"/>
    <xf numFmtId="0" fontId="0" fillId="0" borderId="7" xfId="0" applyBorder="1" applyAlignment="1">
      <alignment horizontal="center"/>
    </xf>
    <xf numFmtId="9" fontId="0" fillId="0" borderId="7" xfId="2" applyFont="1" applyBorder="1"/>
    <xf numFmtId="9" fontId="0" fillId="0" borderId="9" xfId="2" applyFont="1" applyBorder="1"/>
    <xf numFmtId="0" fontId="0" fillId="4" borderId="0" xfId="0" applyFill="1"/>
    <xf numFmtId="9" fontId="0" fillId="0" borderId="0" xfId="2" applyFont="1" applyBorder="1"/>
    <xf numFmtId="9" fontId="0" fillId="0" borderId="8" xfId="2" applyFont="1" applyBorder="1"/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5" borderId="3" xfId="0" applyNumberFormat="1" applyFill="1" applyBorder="1"/>
    <xf numFmtId="164" fontId="5" fillId="5" borderId="2" xfId="0" applyNumberFormat="1" applyFont="1" applyFill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0" fillId="5" borderId="3" xfId="0" applyNumberFormat="1" applyFill="1" applyBorder="1" applyAlignment="1">
      <alignment vertical="center"/>
    </xf>
    <xf numFmtId="3" fontId="0" fillId="5" borderId="0" xfId="0" applyNumberFormat="1" applyFill="1"/>
    <xf numFmtId="164" fontId="5" fillId="5" borderId="5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0" fillId="5" borderId="0" xfId="0" applyNumberFormat="1" applyFill="1" applyAlignment="1">
      <alignment vertical="center"/>
    </xf>
    <xf numFmtId="3" fontId="0" fillId="5" borderId="8" xfId="0" applyNumberFormat="1" applyFill="1" applyBorder="1"/>
    <xf numFmtId="164" fontId="5" fillId="5" borderId="7" xfId="0" applyNumberFormat="1" applyFont="1" applyFill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0" fontId="6" fillId="0" borderId="0" xfId="3" applyFont="1"/>
    <xf numFmtId="0" fontId="8" fillId="0" borderId="12" xfId="3" applyFont="1" applyBorder="1"/>
    <xf numFmtId="0" fontId="8" fillId="0" borderId="12" xfId="3" applyFont="1" applyBorder="1" applyAlignment="1">
      <alignment wrapText="1"/>
    </xf>
    <xf numFmtId="0" fontId="8" fillId="0" borderId="0" xfId="3" applyFont="1"/>
    <xf numFmtId="165" fontId="8" fillId="0" borderId="0" xfId="3" applyNumberFormat="1" applyFont="1"/>
    <xf numFmtId="0" fontId="8" fillId="0" borderId="8" xfId="3" applyFont="1" applyBorder="1"/>
    <xf numFmtId="165" fontId="8" fillId="0" borderId="8" xfId="3" applyNumberFormat="1" applyFont="1" applyBorder="1"/>
    <xf numFmtId="0" fontId="7" fillId="0" borderId="0" xfId="3" applyFont="1" applyAlignment="1">
      <alignment horizontal="left"/>
    </xf>
    <xf numFmtId="0" fontId="7" fillId="3" borderId="0" xfId="3" applyFont="1" applyFill="1"/>
    <xf numFmtId="0" fontId="7" fillId="0" borderId="0" xfId="3" applyFont="1" applyAlignment="1">
      <alignment horizontal="right"/>
    </xf>
    <xf numFmtId="0" fontId="6" fillId="0" borderId="0" xfId="3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3" applyFont="1" applyAlignment="1">
      <alignment horizontal="left"/>
    </xf>
    <xf numFmtId="0" fontId="11" fillId="3" borderId="0" xfId="3" applyFont="1" applyFill="1"/>
    <xf numFmtId="165" fontId="11" fillId="0" borderId="0" xfId="3" applyNumberFormat="1" applyFont="1"/>
    <xf numFmtId="0" fontId="6" fillId="0" borderId="0" xfId="3" applyFont="1" applyAlignment="1">
      <alignment horizontal="right"/>
    </xf>
    <xf numFmtId="0" fontId="8" fillId="3" borderId="0" xfId="3" applyFont="1" applyFill="1"/>
    <xf numFmtId="0" fontId="6" fillId="0" borderId="8" xfId="3" applyFont="1" applyBorder="1" applyAlignment="1">
      <alignment horizontal="right"/>
    </xf>
    <xf numFmtId="0" fontId="8" fillId="3" borderId="8" xfId="3" applyFont="1" applyFill="1" applyBorder="1"/>
    <xf numFmtId="0" fontId="13" fillId="0" borderId="3" xfId="0" applyFont="1" applyBorder="1" applyAlignment="1">
      <alignment horizontal="justify" vertical="center" wrapText="1"/>
    </xf>
    <xf numFmtId="0" fontId="7" fillId="0" borderId="8" xfId="3" applyFont="1" applyBorder="1" applyAlignment="1">
      <alignment horizontal="left"/>
    </xf>
    <xf numFmtId="0" fontId="7" fillId="3" borderId="8" xfId="3" applyFont="1" applyFill="1" applyBorder="1"/>
    <xf numFmtId="0" fontId="15" fillId="0" borderId="8" xfId="0" applyFont="1" applyBorder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6" fillId="0" borderId="8" xfId="0" applyFont="1" applyBorder="1" applyAlignment="1">
      <alignment horizontal="justify" vertical="center"/>
    </xf>
    <xf numFmtId="0" fontId="13" fillId="0" borderId="0" xfId="0" applyFont="1"/>
    <xf numFmtId="0" fontId="13" fillId="0" borderId="12" xfId="0" applyFont="1" applyBorder="1"/>
    <xf numFmtId="165" fontId="13" fillId="0" borderId="0" xfId="0" applyNumberFormat="1" applyFont="1"/>
    <xf numFmtId="0" fontId="13" fillId="0" borderId="8" xfId="0" applyFont="1" applyBorder="1"/>
    <xf numFmtId="165" fontId="13" fillId="0" borderId="8" xfId="0" applyNumberFormat="1" applyFont="1" applyBorder="1"/>
    <xf numFmtId="0" fontId="13" fillId="0" borderId="3" xfId="0" applyFont="1" applyBorder="1"/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6" fillId="0" borderId="0" xfId="0" applyFont="1"/>
    <xf numFmtId="0" fontId="6" fillId="0" borderId="8" xfId="0" applyFont="1" applyBorder="1"/>
    <xf numFmtId="165" fontId="7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wrapText="1"/>
    </xf>
    <xf numFmtId="0" fontId="14" fillId="0" borderId="0" xfId="0" applyFont="1"/>
    <xf numFmtId="0" fontId="13" fillId="0" borderId="0" xfId="0" applyFont="1" applyAlignment="1">
      <alignment wrapText="1"/>
    </xf>
    <xf numFmtId="0" fontId="18" fillId="0" borderId="0" xfId="0" applyFont="1"/>
    <xf numFmtId="0" fontId="10" fillId="0" borderId="8" xfId="0" applyFont="1" applyBorder="1"/>
    <xf numFmtId="0" fontId="18" fillId="0" borderId="8" xfId="0" applyFont="1" applyBorder="1"/>
    <xf numFmtId="165" fontId="18" fillId="0" borderId="8" xfId="0" applyNumberFormat="1" applyFont="1" applyBorder="1"/>
    <xf numFmtId="0" fontId="13" fillId="9" borderId="16" xfId="0" applyFont="1" applyFill="1" applyBorder="1" applyAlignment="1">
      <alignment horizontal="right" vertical="center"/>
    </xf>
    <xf numFmtId="0" fontId="0" fillId="9" borderId="16" xfId="0" applyFill="1" applyBorder="1" applyAlignment="1">
      <alignment vertical="top"/>
    </xf>
    <xf numFmtId="0" fontId="0" fillId="9" borderId="17" xfId="0" applyFill="1" applyBorder="1" applyAlignment="1">
      <alignment vertical="top"/>
    </xf>
    <xf numFmtId="0" fontId="0" fillId="10" borderId="0" xfId="0" applyFill="1" applyAlignment="1">
      <alignment vertical="top"/>
    </xf>
    <xf numFmtId="0" fontId="0" fillId="0" borderId="0" xfId="0" applyAlignment="1">
      <alignment vertical="top"/>
    </xf>
    <xf numFmtId="10" fontId="23" fillId="0" borderId="0" xfId="0" applyNumberFormat="1" applyFont="1" applyAlignment="1">
      <alignment horizontal="center" vertical="center"/>
    </xf>
    <xf numFmtId="9" fontId="23" fillId="0" borderId="0" xfId="0" applyNumberFormat="1" applyFont="1" applyAlignment="1">
      <alignment horizontal="center" vertical="center"/>
    </xf>
    <xf numFmtId="10" fontId="23" fillId="10" borderId="0" xfId="0" applyNumberFormat="1" applyFont="1" applyFill="1" applyAlignment="1">
      <alignment horizontal="center" vertical="center"/>
    </xf>
    <xf numFmtId="9" fontId="23" fillId="10" borderId="0" xfId="0" applyNumberFormat="1" applyFont="1" applyFill="1" applyAlignment="1">
      <alignment horizontal="center" vertical="center"/>
    </xf>
    <xf numFmtId="10" fontId="0" fillId="0" borderId="0" xfId="0" applyNumberFormat="1"/>
    <xf numFmtId="0" fontId="24" fillId="0" borderId="20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3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3" fontId="24" fillId="0" borderId="0" xfId="0" applyNumberFormat="1" applyFont="1" applyAlignment="1">
      <alignment vertical="center" wrapText="1"/>
    </xf>
    <xf numFmtId="0" fontId="26" fillId="0" borderId="23" xfId="0" applyFont="1" applyBorder="1" applyAlignment="1">
      <alignment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3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9" fontId="32" fillId="10" borderId="0" xfId="0" applyNumberFormat="1" applyFont="1" applyFill="1" applyAlignment="1">
      <alignment horizontal="center" vertical="center"/>
    </xf>
    <xf numFmtId="10" fontId="32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4" fillId="0" borderId="21" xfId="0" applyFont="1" applyBorder="1" applyAlignment="1">
      <alignment vertical="center" wrapText="1"/>
    </xf>
    <xf numFmtId="0" fontId="34" fillId="0" borderId="0" xfId="4" applyFont="1" applyAlignment="1">
      <alignment wrapText="1"/>
    </xf>
    <xf numFmtId="0" fontId="34" fillId="0" borderId="25" xfId="4" applyFont="1" applyBorder="1" applyAlignment="1">
      <alignment horizontal="center" wrapText="1"/>
    </xf>
    <xf numFmtId="0" fontId="34" fillId="0" borderId="26" xfId="4" applyFont="1" applyBorder="1" applyAlignment="1">
      <alignment horizontal="center" wrapText="1"/>
    </xf>
    <xf numFmtId="0" fontId="34" fillId="0" borderId="27" xfId="4" applyFont="1" applyBorder="1" applyAlignment="1">
      <alignment horizontal="center" wrapText="1"/>
    </xf>
    <xf numFmtId="0" fontId="33" fillId="0" borderId="0" xfId="4"/>
    <xf numFmtId="0" fontId="34" fillId="11" borderId="28" xfId="4" applyFont="1" applyFill="1" applyBorder="1" applyAlignment="1">
      <alignment horizontal="left" vertical="top" wrapText="1"/>
    </xf>
    <xf numFmtId="169" fontId="35" fillId="12" borderId="29" xfId="4" applyNumberFormat="1" applyFont="1" applyFill="1" applyBorder="1" applyAlignment="1">
      <alignment horizontal="right" vertical="top"/>
    </xf>
    <xf numFmtId="169" fontId="35" fillId="12" borderId="30" xfId="4" applyNumberFormat="1" applyFont="1" applyFill="1" applyBorder="1" applyAlignment="1">
      <alignment horizontal="right" vertical="top"/>
    </xf>
    <xf numFmtId="169" fontId="35" fillId="12" borderId="31" xfId="4" applyNumberFormat="1" applyFont="1" applyFill="1" applyBorder="1" applyAlignment="1">
      <alignment horizontal="right" vertical="top"/>
    </xf>
    <xf numFmtId="165" fontId="0" fillId="0" borderId="0" xfId="0" applyNumberFormat="1"/>
    <xf numFmtId="0" fontId="34" fillId="11" borderId="32" xfId="4" applyFont="1" applyFill="1" applyBorder="1" applyAlignment="1">
      <alignment horizontal="left" vertical="top" wrapText="1"/>
    </xf>
    <xf numFmtId="169" fontId="35" fillId="12" borderId="33" xfId="4" applyNumberFormat="1" applyFont="1" applyFill="1" applyBorder="1" applyAlignment="1">
      <alignment horizontal="right" vertical="top"/>
    </xf>
    <xf numFmtId="169" fontId="35" fillId="12" borderId="34" xfId="4" applyNumberFormat="1" applyFont="1" applyFill="1" applyBorder="1" applyAlignment="1">
      <alignment horizontal="right" vertical="top"/>
    </xf>
    <xf numFmtId="169" fontId="35" fillId="12" borderId="35" xfId="4" applyNumberFormat="1" applyFont="1" applyFill="1" applyBorder="1" applyAlignment="1">
      <alignment horizontal="right" vertical="top"/>
    </xf>
    <xf numFmtId="0" fontId="34" fillId="0" borderId="26" xfId="4" applyFont="1" applyBorder="1" applyAlignment="1">
      <alignment wrapText="1"/>
    </xf>
    <xf numFmtId="0" fontId="34" fillId="0" borderId="27" xfId="4" applyFont="1" applyBorder="1" applyAlignment="1">
      <alignment wrapText="1"/>
    </xf>
    <xf numFmtId="0" fontId="33" fillId="0" borderId="0" xfId="5"/>
    <xf numFmtId="0" fontId="34" fillId="11" borderId="28" xfId="4" applyFont="1" applyFill="1" applyBorder="1" applyAlignment="1">
      <alignment vertical="top" wrapText="1"/>
    </xf>
    <xf numFmtId="0" fontId="34" fillId="11" borderId="36" xfId="5" applyFont="1" applyFill="1" applyBorder="1" applyAlignment="1">
      <alignment horizontal="left" vertical="top" wrapText="1"/>
    </xf>
    <xf numFmtId="169" fontId="35" fillId="12" borderId="37" xfId="5" applyNumberFormat="1" applyFont="1" applyFill="1" applyBorder="1" applyAlignment="1">
      <alignment horizontal="right" vertical="top"/>
    </xf>
    <xf numFmtId="169" fontId="35" fillId="12" borderId="38" xfId="5" applyNumberFormat="1" applyFont="1" applyFill="1" applyBorder="1" applyAlignment="1">
      <alignment horizontal="right" vertical="top"/>
    </xf>
    <xf numFmtId="169" fontId="35" fillId="12" borderId="39" xfId="5" applyNumberFormat="1" applyFont="1" applyFill="1" applyBorder="1" applyAlignment="1">
      <alignment horizontal="right" vertical="top"/>
    </xf>
    <xf numFmtId="0" fontId="34" fillId="11" borderId="28" xfId="5" applyFont="1" applyFill="1" applyBorder="1" applyAlignment="1">
      <alignment horizontal="left" vertical="top" wrapText="1"/>
    </xf>
    <xf numFmtId="169" fontId="35" fillId="12" borderId="29" xfId="5" applyNumberFormat="1" applyFont="1" applyFill="1" applyBorder="1" applyAlignment="1">
      <alignment horizontal="right" vertical="top"/>
    </xf>
    <xf numFmtId="169" fontId="35" fillId="12" borderId="30" xfId="5" applyNumberFormat="1" applyFont="1" applyFill="1" applyBorder="1" applyAlignment="1">
      <alignment horizontal="right" vertical="top"/>
    </xf>
    <xf numFmtId="169" fontId="35" fillId="12" borderId="31" xfId="5" applyNumberFormat="1" applyFont="1" applyFill="1" applyBorder="1" applyAlignment="1">
      <alignment horizontal="right" vertical="top"/>
    </xf>
    <xf numFmtId="0" fontId="34" fillId="11" borderId="32" xfId="5" applyFont="1" applyFill="1" applyBorder="1" applyAlignment="1">
      <alignment horizontal="left" vertical="top" wrapText="1"/>
    </xf>
    <xf numFmtId="169" fontId="35" fillId="12" borderId="33" xfId="5" applyNumberFormat="1" applyFont="1" applyFill="1" applyBorder="1" applyAlignment="1">
      <alignment horizontal="right" vertical="top"/>
    </xf>
    <xf numFmtId="169" fontId="35" fillId="12" borderId="34" xfId="5" applyNumberFormat="1" applyFont="1" applyFill="1" applyBorder="1" applyAlignment="1">
      <alignment horizontal="right" vertical="top"/>
    </xf>
    <xf numFmtId="169" fontId="35" fillId="12" borderId="35" xfId="5" applyNumberFormat="1" applyFont="1" applyFill="1" applyBorder="1" applyAlignment="1">
      <alignment horizontal="right" vertical="top"/>
    </xf>
    <xf numFmtId="0" fontId="36" fillId="0" borderId="36" xfId="5" applyFont="1" applyBorder="1" applyAlignment="1">
      <alignment horizontal="left" vertical="top" wrapText="1"/>
    </xf>
    <xf numFmtId="0" fontId="36" fillId="0" borderId="28" xfId="5" applyFont="1" applyBorder="1" applyAlignment="1">
      <alignment horizontal="left" vertical="top" wrapText="1"/>
    </xf>
    <xf numFmtId="0" fontId="34" fillId="11" borderId="36" xfId="4" applyFont="1" applyFill="1" applyBorder="1" applyAlignment="1">
      <alignment horizontal="left" vertical="top" wrapText="1"/>
    </xf>
    <xf numFmtId="169" fontId="35" fillId="12" borderId="37" xfId="4" applyNumberFormat="1" applyFont="1" applyFill="1" applyBorder="1" applyAlignment="1">
      <alignment horizontal="right" vertical="top"/>
    </xf>
    <xf numFmtId="169" fontId="35" fillId="12" borderId="38" xfId="4" applyNumberFormat="1" applyFont="1" applyFill="1" applyBorder="1" applyAlignment="1">
      <alignment horizontal="right" vertical="top"/>
    </xf>
    <xf numFmtId="169" fontId="35" fillId="12" borderId="39" xfId="4" applyNumberFormat="1" applyFont="1" applyFill="1" applyBorder="1" applyAlignment="1">
      <alignment horizontal="right" vertical="top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165" fontId="0" fillId="2" borderId="0" xfId="0" applyNumberFormat="1" applyFill="1"/>
    <xf numFmtId="0" fontId="1" fillId="0" borderId="8" xfId="0" applyFont="1" applyBorder="1" applyAlignment="1">
      <alignment horizontal="left" wrapText="1"/>
    </xf>
    <xf numFmtId="165" fontId="1" fillId="0" borderId="8" xfId="0" applyNumberFormat="1" applyFont="1" applyBorder="1"/>
    <xf numFmtId="0" fontId="1" fillId="0" borderId="3" xfId="0" applyFont="1" applyBorder="1" applyAlignment="1">
      <alignment horizontal="left" wrapText="1"/>
    </xf>
    <xf numFmtId="165" fontId="1" fillId="0" borderId="3" xfId="0" applyNumberFormat="1" applyFont="1" applyBorder="1"/>
    <xf numFmtId="0" fontId="37" fillId="0" borderId="0" xfId="6" applyFont="1" applyAlignment="1">
      <alignment wrapText="1"/>
    </xf>
    <xf numFmtId="0" fontId="37" fillId="0" borderId="25" xfId="6" applyFont="1" applyBorder="1" applyAlignment="1">
      <alignment horizontal="center" wrapText="1"/>
    </xf>
    <xf numFmtId="0" fontId="37" fillId="0" borderId="26" xfId="6" applyFont="1" applyBorder="1" applyAlignment="1">
      <alignment horizontal="center" wrapText="1"/>
    </xf>
    <xf numFmtId="0" fontId="37" fillId="0" borderId="27" xfId="6" applyFont="1" applyBorder="1" applyAlignment="1">
      <alignment horizontal="center" wrapText="1"/>
    </xf>
    <xf numFmtId="0" fontId="4" fillId="0" borderId="0" xfId="6"/>
    <xf numFmtId="0" fontId="37" fillId="11" borderId="36" xfId="6" applyFont="1" applyFill="1" applyBorder="1" applyAlignment="1">
      <alignment horizontal="left" vertical="top" wrapText="1"/>
    </xf>
    <xf numFmtId="169" fontId="38" fillId="12" borderId="37" xfId="6" applyNumberFormat="1" applyFont="1" applyFill="1" applyBorder="1" applyAlignment="1">
      <alignment horizontal="right" vertical="top"/>
    </xf>
    <xf numFmtId="169" fontId="38" fillId="12" borderId="38" xfId="6" applyNumberFormat="1" applyFont="1" applyFill="1" applyBorder="1" applyAlignment="1">
      <alignment horizontal="right" vertical="top"/>
    </xf>
    <xf numFmtId="169" fontId="38" fillId="12" borderId="39" xfId="6" applyNumberFormat="1" applyFont="1" applyFill="1" applyBorder="1" applyAlignment="1">
      <alignment horizontal="right" vertical="top"/>
    </xf>
    <xf numFmtId="0" fontId="37" fillId="11" borderId="28" xfId="6" applyFont="1" applyFill="1" applyBorder="1" applyAlignment="1">
      <alignment horizontal="left" vertical="top" wrapText="1"/>
    </xf>
    <xf numFmtId="169" fontId="38" fillId="12" borderId="29" xfId="6" applyNumberFormat="1" applyFont="1" applyFill="1" applyBorder="1" applyAlignment="1">
      <alignment horizontal="right" vertical="top"/>
    </xf>
    <xf numFmtId="169" fontId="38" fillId="12" borderId="30" xfId="6" applyNumberFormat="1" applyFont="1" applyFill="1" applyBorder="1" applyAlignment="1">
      <alignment horizontal="right" vertical="top"/>
    </xf>
    <xf numFmtId="169" fontId="38" fillId="12" borderId="31" xfId="6" applyNumberFormat="1" applyFont="1" applyFill="1" applyBorder="1" applyAlignment="1">
      <alignment horizontal="right" vertical="top"/>
    </xf>
    <xf numFmtId="0" fontId="37" fillId="11" borderId="32" xfId="6" applyFont="1" applyFill="1" applyBorder="1" applyAlignment="1">
      <alignment horizontal="left" vertical="top" wrapText="1"/>
    </xf>
    <xf numFmtId="169" fontId="38" fillId="12" borderId="33" xfId="6" applyNumberFormat="1" applyFont="1" applyFill="1" applyBorder="1" applyAlignment="1">
      <alignment horizontal="right" vertical="top"/>
    </xf>
    <xf numFmtId="169" fontId="38" fillId="12" borderId="34" xfId="6" applyNumberFormat="1" applyFont="1" applyFill="1" applyBorder="1" applyAlignment="1">
      <alignment horizontal="right" vertical="top"/>
    </xf>
    <xf numFmtId="169" fontId="38" fillId="12" borderId="35" xfId="6" applyNumberFormat="1" applyFont="1" applyFill="1" applyBorder="1" applyAlignment="1">
      <alignment horizontal="right" vertical="top"/>
    </xf>
    <xf numFmtId="0" fontId="34" fillId="0" borderId="0" xfId="4" applyFont="1" applyAlignment="1">
      <alignment horizontal="center" wrapText="1"/>
    </xf>
    <xf numFmtId="169" fontId="35" fillId="12" borderId="0" xfId="4" applyNumberFormat="1" applyFont="1" applyFill="1" applyAlignment="1">
      <alignment horizontal="right" vertical="top"/>
    </xf>
    <xf numFmtId="0" fontId="34" fillId="2" borderId="28" xfId="4" applyFont="1" applyFill="1" applyBorder="1" applyAlignment="1">
      <alignment horizontal="left" vertical="top" wrapText="1"/>
    </xf>
    <xf numFmtId="169" fontId="35" fillId="2" borderId="29" xfId="4" applyNumberFormat="1" applyFont="1" applyFill="1" applyBorder="1" applyAlignment="1">
      <alignment horizontal="right" vertical="top"/>
    </xf>
    <xf numFmtId="169" fontId="35" fillId="2" borderId="30" xfId="4" applyNumberFormat="1" applyFont="1" applyFill="1" applyBorder="1" applyAlignment="1">
      <alignment horizontal="right" vertical="top"/>
    </xf>
    <xf numFmtId="169" fontId="35" fillId="2" borderId="31" xfId="4" applyNumberFormat="1" applyFont="1" applyFill="1" applyBorder="1" applyAlignment="1">
      <alignment horizontal="right" vertical="top"/>
    </xf>
    <xf numFmtId="169" fontId="35" fillId="2" borderId="0" xfId="4" applyNumberFormat="1" applyFont="1" applyFill="1" applyAlignment="1">
      <alignment horizontal="right" vertical="top"/>
    </xf>
    <xf numFmtId="0" fontId="0" fillId="2" borderId="0" xfId="0" applyFill="1"/>
    <xf numFmtId="0" fontId="37" fillId="0" borderId="0" xfId="7" applyFont="1" applyAlignment="1">
      <alignment horizontal="right" vertical="top" wrapText="1"/>
    </xf>
    <xf numFmtId="0" fontId="39" fillId="0" borderId="0" xfId="0" applyFont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36" fillId="0" borderId="0" xfId="8" applyFont="1" applyAlignment="1">
      <alignment vertical="top" wrapText="1"/>
    </xf>
    <xf numFmtId="0" fontId="37" fillId="0" borderId="25" xfId="8" applyFont="1" applyBorder="1" applyAlignment="1">
      <alignment horizontal="center" wrapText="1"/>
    </xf>
    <xf numFmtId="0" fontId="37" fillId="0" borderId="41" xfId="8" applyFont="1" applyBorder="1" applyAlignment="1">
      <alignment horizontal="center" wrapText="1"/>
    </xf>
    <xf numFmtId="0" fontId="40" fillId="0" borderId="0" xfId="0" applyFont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39" fillId="0" borderId="0" xfId="0" applyFont="1"/>
    <xf numFmtId="168" fontId="0" fillId="0" borderId="15" xfId="2" applyNumberFormat="1" applyFont="1" applyBorder="1" applyAlignment="1">
      <alignment horizontal="center"/>
    </xf>
    <xf numFmtId="168" fontId="0" fillId="0" borderId="13" xfId="2" applyNumberFormat="1" applyFont="1" applyBorder="1" applyAlignment="1">
      <alignment horizontal="center"/>
    </xf>
    <xf numFmtId="168" fontId="0" fillId="0" borderId="14" xfId="2" applyNumberFormat="1" applyFont="1" applyBorder="1" applyAlignment="1">
      <alignment horizontal="center"/>
    </xf>
    <xf numFmtId="168" fontId="0" fillId="0" borderId="0" xfId="2" applyNumberFormat="1" applyFont="1" applyFill="1" applyBorder="1"/>
    <xf numFmtId="0" fontId="0" fillId="0" borderId="12" xfId="0" applyBorder="1" applyAlignment="1">
      <alignment horizontal="right"/>
    </xf>
    <xf numFmtId="0" fontId="1" fillId="0" borderId="8" xfId="0" applyFont="1" applyBorder="1"/>
    <xf numFmtId="0" fontId="41" fillId="0" borderId="0" xfId="0" applyFont="1" applyAlignment="1">
      <alignment horizontal="left" vertical="center"/>
    </xf>
    <xf numFmtId="0" fontId="37" fillId="0" borderId="0" xfId="9" applyFont="1" applyAlignment="1">
      <alignment wrapText="1"/>
    </xf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wrapText="1"/>
    </xf>
    <xf numFmtId="0" fontId="0" fillId="0" borderId="2" xfId="0" applyBorder="1" applyAlignment="1">
      <alignment horizontal="left"/>
    </xf>
    <xf numFmtId="170" fontId="0" fillId="0" borderId="3" xfId="0" applyNumberFormat="1" applyBorder="1"/>
    <xf numFmtId="170" fontId="0" fillId="0" borderId="4" xfId="0" applyNumberFormat="1" applyBorder="1"/>
    <xf numFmtId="0" fontId="0" fillId="0" borderId="5" xfId="0" applyBorder="1" applyAlignment="1">
      <alignment horizontal="left"/>
    </xf>
    <xf numFmtId="170" fontId="0" fillId="0" borderId="0" xfId="0" applyNumberFormat="1"/>
    <xf numFmtId="170" fontId="0" fillId="0" borderId="6" xfId="0" applyNumberFormat="1" applyBorder="1"/>
    <xf numFmtId="170" fontId="0" fillId="0" borderId="8" xfId="0" applyNumberFormat="1" applyBorder="1"/>
    <xf numFmtId="170" fontId="0" fillId="0" borderId="9" xfId="0" applyNumberFormat="1" applyBorder="1"/>
    <xf numFmtId="0" fontId="4" fillId="0" borderId="0" xfId="10"/>
    <xf numFmtId="0" fontId="42" fillId="0" borderId="12" xfId="11" applyFont="1" applyBorder="1" applyAlignment="1">
      <alignment wrapText="1"/>
    </xf>
    <xf numFmtId="0" fontId="42" fillId="0" borderId="12" xfId="11" applyFont="1" applyBorder="1" applyAlignment="1">
      <alignment horizontal="center" wrapText="1"/>
    </xf>
    <xf numFmtId="0" fontId="42" fillId="0" borderId="0" xfId="11" applyFont="1" applyAlignment="1">
      <alignment horizontal="left" vertical="top" wrapText="1"/>
    </xf>
    <xf numFmtId="170" fontId="42" fillId="0" borderId="0" xfId="11" applyNumberFormat="1" applyFont="1" applyAlignment="1">
      <alignment horizontal="right" vertical="top"/>
    </xf>
    <xf numFmtId="0" fontId="42" fillId="0" borderId="3" xfId="11" applyFont="1" applyBorder="1" applyAlignment="1">
      <alignment horizontal="left" vertical="top" wrapText="1"/>
    </xf>
    <xf numFmtId="170" fontId="42" fillId="0" borderId="3" xfId="11" applyNumberFormat="1" applyFont="1" applyBorder="1" applyAlignment="1">
      <alignment horizontal="right" vertical="top"/>
    </xf>
    <xf numFmtId="0" fontId="42" fillId="0" borderId="8" xfId="11" applyFont="1" applyBorder="1" applyAlignment="1">
      <alignment horizontal="left" vertical="top" wrapText="1"/>
    </xf>
    <xf numFmtId="3" fontId="38" fillId="12" borderId="8" xfId="11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/>
    </xf>
    <xf numFmtId="164" fontId="0" fillId="0" borderId="12" xfId="0" applyNumberFormat="1" applyBorder="1" applyAlignment="1">
      <alignment horizontal="right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0" fontId="0" fillId="0" borderId="9" xfId="0" applyBorder="1"/>
    <xf numFmtId="0" fontId="41" fillId="0" borderId="0" xfId="0" applyFont="1" applyAlignment="1">
      <alignment horizontal="justify" vertical="center"/>
    </xf>
    <xf numFmtId="0" fontId="0" fillId="0" borderId="0" xfId="11" applyFont="1" applyAlignment="1">
      <alignment horizontal="left" vertical="top" wrapText="1"/>
    </xf>
    <xf numFmtId="164" fontId="0" fillId="0" borderId="0" xfId="2" applyNumberFormat="1" applyFont="1" applyBorder="1"/>
    <xf numFmtId="0" fontId="0" fillId="0" borderId="3" xfId="11" applyFont="1" applyBorder="1" applyAlignment="1">
      <alignment horizontal="left" vertical="top" wrapText="1"/>
    </xf>
    <xf numFmtId="170" fontId="0" fillId="0" borderId="3" xfId="11" applyNumberFormat="1" applyFont="1" applyBorder="1" applyAlignment="1">
      <alignment horizontal="right" vertical="top"/>
    </xf>
    <xf numFmtId="0" fontId="0" fillId="0" borderId="8" xfId="11" applyFont="1" applyBorder="1" applyAlignment="1">
      <alignment horizontal="left" vertical="top" wrapText="1"/>
    </xf>
    <xf numFmtId="3" fontId="43" fillId="12" borderId="8" xfId="11" applyNumberFormat="1" applyFont="1" applyFill="1" applyBorder="1" applyAlignment="1">
      <alignment horizontal="right" vertical="top"/>
    </xf>
    <xf numFmtId="0" fontId="44" fillId="0" borderId="42" xfId="9" applyFont="1" applyBorder="1" applyAlignment="1">
      <alignment wrapText="1"/>
    </xf>
    <xf numFmtId="0" fontId="44" fillId="0" borderId="43" xfId="9" applyFont="1" applyBorder="1" applyAlignment="1">
      <alignment wrapText="1"/>
    </xf>
    <xf numFmtId="0" fontId="37" fillId="0" borderId="26" xfId="8" applyFont="1" applyBorder="1" applyAlignment="1">
      <alignment horizontal="center" wrapText="1"/>
    </xf>
    <xf numFmtId="0" fontId="37" fillId="0" borderId="27" xfId="8" applyFont="1" applyBorder="1" applyAlignment="1">
      <alignment horizontal="center" wrapText="1"/>
    </xf>
    <xf numFmtId="0" fontId="4" fillId="0" borderId="0" xfId="8"/>
    <xf numFmtId="0" fontId="37" fillId="0" borderId="44" xfId="8" applyFont="1" applyBorder="1" applyAlignment="1">
      <alignment horizontal="center" wrapText="1"/>
    </xf>
    <xf numFmtId="0" fontId="37" fillId="0" borderId="45" xfId="8" applyFont="1" applyBorder="1" applyAlignment="1">
      <alignment horizontal="center" wrapText="1"/>
    </xf>
    <xf numFmtId="0" fontId="37" fillId="0" borderId="46" xfId="8" applyFont="1" applyBorder="1" applyAlignment="1">
      <alignment horizontal="center" wrapText="1"/>
    </xf>
    <xf numFmtId="0" fontId="37" fillId="11" borderId="36" xfId="8" applyFont="1" applyFill="1" applyBorder="1" applyAlignment="1">
      <alignment horizontal="left" vertical="top" wrapText="1"/>
    </xf>
    <xf numFmtId="169" fontId="38" fillId="12" borderId="37" xfId="8" applyNumberFormat="1" applyFont="1" applyFill="1" applyBorder="1" applyAlignment="1">
      <alignment horizontal="right" vertical="top"/>
    </xf>
    <xf numFmtId="169" fontId="38" fillId="12" borderId="38" xfId="8" applyNumberFormat="1" applyFont="1" applyFill="1" applyBorder="1" applyAlignment="1">
      <alignment horizontal="right" vertical="top"/>
    </xf>
    <xf numFmtId="169" fontId="38" fillId="12" borderId="39" xfId="8" applyNumberFormat="1" applyFont="1" applyFill="1" applyBorder="1" applyAlignment="1">
      <alignment horizontal="right" vertical="top"/>
    </xf>
    <xf numFmtId="0" fontId="37" fillId="11" borderId="28" xfId="8" applyFont="1" applyFill="1" applyBorder="1" applyAlignment="1">
      <alignment horizontal="left" vertical="top" wrapText="1"/>
    </xf>
    <xf numFmtId="169" fontId="38" fillId="12" borderId="29" xfId="8" applyNumberFormat="1" applyFont="1" applyFill="1" applyBorder="1" applyAlignment="1">
      <alignment horizontal="right" vertical="top"/>
    </xf>
    <xf numFmtId="169" fontId="38" fillId="12" borderId="30" xfId="8" applyNumberFormat="1" applyFont="1" applyFill="1" applyBorder="1" applyAlignment="1">
      <alignment horizontal="right" vertical="top"/>
    </xf>
    <xf numFmtId="169" fontId="38" fillId="12" borderId="31" xfId="8" applyNumberFormat="1" applyFont="1" applyFill="1" applyBorder="1" applyAlignment="1">
      <alignment horizontal="right" vertical="top"/>
    </xf>
    <xf numFmtId="0" fontId="37" fillId="11" borderId="32" xfId="8" applyFont="1" applyFill="1" applyBorder="1" applyAlignment="1">
      <alignment horizontal="left" vertical="top" wrapText="1"/>
    </xf>
    <xf numFmtId="169" fontId="38" fillId="12" borderId="33" xfId="8" applyNumberFormat="1" applyFont="1" applyFill="1" applyBorder="1" applyAlignment="1">
      <alignment horizontal="right" vertical="top"/>
    </xf>
    <xf numFmtId="169" fontId="38" fillId="12" borderId="34" xfId="8" applyNumberFormat="1" applyFont="1" applyFill="1" applyBorder="1" applyAlignment="1">
      <alignment horizontal="right" vertical="top"/>
    </xf>
    <xf numFmtId="169" fontId="38" fillId="12" borderId="35" xfId="8" applyNumberFormat="1" applyFont="1" applyFill="1" applyBorder="1" applyAlignment="1">
      <alignment horizontal="right" vertical="top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12" xfId="3" applyFont="1" applyBorder="1" applyAlignment="1">
      <alignment vertical="top" wrapText="1"/>
    </xf>
    <xf numFmtId="0" fontId="29" fillId="10" borderId="0" xfId="0" applyFont="1" applyFill="1" applyAlignment="1">
      <alignment horizontal="center" vertical="center" wrapText="1"/>
    </xf>
    <xf numFmtId="0" fontId="31" fillId="10" borderId="0" xfId="0" applyFont="1" applyFill="1" applyAlignment="1">
      <alignment vertical="center" wrapText="1"/>
    </xf>
    <xf numFmtId="0" fontId="29" fillId="10" borderId="0" xfId="0" applyFont="1" applyFill="1" applyAlignment="1">
      <alignment vertical="center" wrapText="1"/>
    </xf>
    <xf numFmtId="0" fontId="48" fillId="0" borderId="0" xfId="0" applyFont="1" applyAlignment="1">
      <alignment horizontal="justify" vertical="center"/>
    </xf>
    <xf numFmtId="0" fontId="49" fillId="0" borderId="0" xfId="0" applyFont="1" applyAlignment="1">
      <alignment horizontal="left" vertical="center" indent="9"/>
    </xf>
    <xf numFmtId="0" fontId="49" fillId="0" borderId="0" xfId="0" applyFont="1" applyAlignment="1">
      <alignment horizontal="left" vertical="center" indent="10"/>
    </xf>
    <xf numFmtId="0" fontId="34" fillId="11" borderId="28" xfId="12" applyFont="1" applyFill="1" applyBorder="1" applyAlignment="1">
      <alignment horizontal="left" vertical="top" wrapText="1"/>
    </xf>
    <xf numFmtId="0" fontId="34" fillId="0" borderId="27" xfId="13" applyFont="1" applyBorder="1" applyAlignment="1">
      <alignment wrapText="1"/>
    </xf>
    <xf numFmtId="0" fontId="34" fillId="0" borderId="26" xfId="13" applyFont="1" applyBorder="1" applyAlignment="1">
      <alignment wrapText="1"/>
    </xf>
    <xf numFmtId="0" fontId="34" fillId="0" borderId="26" xfId="12" applyFont="1" applyBorder="1" applyAlignment="1">
      <alignment horizontal="center" wrapText="1"/>
    </xf>
    <xf numFmtId="0" fontId="34" fillId="0" borderId="25" xfId="12" applyFont="1" applyBorder="1" applyAlignment="1">
      <alignment horizontal="center" wrapText="1"/>
    </xf>
    <xf numFmtId="0" fontId="37" fillId="11" borderId="28" xfId="12" applyFont="1" applyFill="1" applyBorder="1" applyAlignment="1">
      <alignment horizontal="left" vertical="top" wrapText="1"/>
    </xf>
    <xf numFmtId="0" fontId="37" fillId="0" borderId="26" xfId="14" applyFont="1" applyBorder="1" applyAlignment="1">
      <alignment wrapText="1"/>
    </xf>
    <xf numFmtId="0" fontId="37" fillId="0" borderId="25" xfId="14" applyFont="1" applyBorder="1" applyAlignment="1">
      <alignment wrapText="1"/>
    </xf>
    <xf numFmtId="0" fontId="37" fillId="11" borderId="28" xfId="14" applyFont="1" applyFill="1" applyBorder="1" applyAlignment="1">
      <alignment horizontal="left" vertical="top" wrapText="1"/>
    </xf>
    <xf numFmtId="171" fontId="0" fillId="0" borderId="0" xfId="1" applyNumberFormat="1" applyFont="1"/>
    <xf numFmtId="0" fontId="47" fillId="0" borderId="0" xfId="0" applyFont="1" applyAlignment="1">
      <alignment horizontal="left" vertical="center" wrapText="1"/>
    </xf>
    <xf numFmtId="0" fontId="0" fillId="10" borderId="3" xfId="0" applyFill="1" applyBorder="1" applyAlignment="1">
      <alignment vertical="top"/>
    </xf>
    <xf numFmtId="0" fontId="0" fillId="10" borderId="4" xfId="0" applyFill="1" applyBorder="1" applyAlignment="1">
      <alignment vertical="top"/>
    </xf>
    <xf numFmtId="10" fontId="23" fillId="0" borderId="6" xfId="0" applyNumberFormat="1" applyFont="1" applyBorder="1" applyAlignment="1">
      <alignment horizontal="center" vertical="center"/>
    </xf>
    <xf numFmtId="0" fontId="0" fillId="10" borderId="6" xfId="0" applyFill="1" applyBorder="1" applyAlignment="1">
      <alignment vertical="top"/>
    </xf>
    <xf numFmtId="0" fontId="0" fillId="0" borderId="8" xfId="0" applyBorder="1" applyAlignment="1">
      <alignment vertical="top"/>
    </xf>
    <xf numFmtId="10" fontId="23" fillId="0" borderId="8" xfId="0" applyNumberFormat="1" applyFont="1" applyBorder="1" applyAlignment="1">
      <alignment horizontal="center" vertical="center"/>
    </xf>
    <xf numFmtId="10" fontId="23" fillId="0" borderId="9" xfId="0" applyNumberFormat="1" applyFont="1" applyBorder="1" applyAlignment="1">
      <alignment horizontal="center" vertical="center"/>
    </xf>
    <xf numFmtId="0" fontId="13" fillId="9" borderId="0" xfId="0" applyFont="1" applyFill="1" applyAlignment="1">
      <alignment horizontal="right" vertical="center"/>
    </xf>
    <xf numFmtId="0" fontId="0" fillId="9" borderId="0" xfId="0" applyFill="1" applyAlignment="1">
      <alignment vertical="top"/>
    </xf>
    <xf numFmtId="10" fontId="23" fillId="1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20" fillId="10" borderId="4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vertical="top"/>
    </xf>
    <xf numFmtId="0" fontId="0" fillId="9" borderId="5" xfId="0" applyFill="1" applyBorder="1" applyAlignment="1">
      <alignment vertical="top"/>
    </xf>
    <xf numFmtId="0" fontId="0" fillId="10" borderId="2" xfId="0" applyFill="1" applyBorder="1" applyAlignment="1">
      <alignment vertical="top"/>
    </xf>
    <xf numFmtId="0" fontId="24" fillId="0" borderId="0" xfId="0" applyFont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168" fontId="32" fillId="10" borderId="0" xfId="0" applyNumberFormat="1" applyFont="1" applyFill="1" applyAlignment="1">
      <alignment horizontal="center" vertical="center"/>
    </xf>
    <xf numFmtId="168" fontId="32" fillId="0" borderId="0" xfId="0" applyNumberFormat="1" applyFont="1" applyAlignment="1">
      <alignment horizontal="center" vertical="center"/>
    </xf>
    <xf numFmtId="168" fontId="0" fillId="10" borderId="0" xfId="0" applyNumberFormat="1" applyFill="1" applyAlignment="1">
      <alignment vertical="top"/>
    </xf>
    <xf numFmtId="168" fontId="0" fillId="0" borderId="0" xfId="0" applyNumberFormat="1" applyAlignment="1">
      <alignment vertical="top"/>
    </xf>
    <xf numFmtId="0" fontId="44" fillId="0" borderId="52" xfId="9" applyFont="1" applyBorder="1" applyAlignment="1">
      <alignment wrapText="1"/>
    </xf>
    <xf numFmtId="0" fontId="44" fillId="0" borderId="53" xfId="9" applyFont="1" applyBorder="1" applyAlignment="1">
      <alignment wrapText="1"/>
    </xf>
    <xf numFmtId="165" fontId="0" fillId="0" borderId="5" xfId="0" applyNumberFormat="1" applyBorder="1"/>
    <xf numFmtId="165" fontId="0" fillId="0" borderId="7" xfId="0" applyNumberFormat="1" applyBorder="1"/>
    <xf numFmtId="0" fontId="51" fillId="9" borderId="16" xfId="0" applyFont="1" applyFill="1" applyBorder="1" applyAlignment="1">
      <alignment horizontal="left" vertical="center"/>
    </xf>
    <xf numFmtId="3" fontId="54" fillId="0" borderId="0" xfId="0" applyNumberFormat="1" applyFont="1"/>
    <xf numFmtId="0" fontId="55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54" fillId="0" borderId="0" xfId="0" applyFont="1"/>
    <xf numFmtId="0" fontId="56" fillId="0" borderId="0" xfId="0" applyFont="1" applyAlignment="1">
      <alignment horizontal="left" vertical="center" indent="5"/>
    </xf>
    <xf numFmtId="0" fontId="57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7" borderId="0" xfId="0" applyNumberFormat="1" applyFill="1"/>
    <xf numFmtId="164" fontId="0" fillId="3" borderId="0" xfId="0" applyNumberFormat="1" applyFill="1"/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8" fillId="0" borderId="8" xfId="3" applyFont="1" applyBorder="1" applyAlignment="1">
      <alignment horizontal="left" wrapText="1"/>
    </xf>
    <xf numFmtId="0" fontId="45" fillId="0" borderId="0" xfId="3" applyFont="1" applyAlignment="1">
      <alignment wrapText="1"/>
    </xf>
    <xf numFmtId="0" fontId="9" fillId="0" borderId="8" xfId="0" applyFont="1" applyBorder="1" applyAlignment="1">
      <alignment horizontal="center" wrapText="1"/>
    </xf>
    <xf numFmtId="0" fontId="6" fillId="0" borderId="12" xfId="3" applyFont="1" applyBorder="1" applyAlignment="1">
      <alignment horizontal="center" wrapText="1"/>
    </xf>
    <xf numFmtId="0" fontId="12" fillId="0" borderId="8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wrapText="1"/>
    </xf>
    <xf numFmtId="0" fontId="37" fillId="0" borderId="25" xfId="9" applyFont="1" applyBorder="1" applyAlignment="1">
      <alignment horizontal="center" wrapText="1"/>
    </xf>
    <xf numFmtId="0" fontId="37" fillId="0" borderId="26" xfId="9" applyFont="1" applyBorder="1" applyAlignment="1">
      <alignment horizontal="center" wrapText="1"/>
    </xf>
    <xf numFmtId="0" fontId="37" fillId="0" borderId="27" xfId="9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37" fillId="0" borderId="0" xfId="8" applyFont="1" applyAlignment="1">
      <alignment horizontal="left" wrapText="1"/>
    </xf>
    <xf numFmtId="0" fontId="37" fillId="0" borderId="40" xfId="8" applyFont="1" applyBorder="1" applyAlignment="1">
      <alignment horizontal="left" wrapText="1"/>
    </xf>
    <xf numFmtId="0" fontId="37" fillId="0" borderId="25" xfId="8" applyFont="1" applyBorder="1" applyAlignment="1">
      <alignment horizontal="center" wrapText="1"/>
    </xf>
    <xf numFmtId="0" fontId="37" fillId="0" borderId="26" xfId="8" applyFont="1" applyBorder="1" applyAlignment="1">
      <alignment horizontal="center" wrapText="1"/>
    </xf>
    <xf numFmtId="0" fontId="37" fillId="0" borderId="27" xfId="8" applyFont="1" applyBorder="1" applyAlignment="1">
      <alignment horizontal="center" wrapText="1"/>
    </xf>
    <xf numFmtId="0" fontId="37" fillId="11" borderId="36" xfId="8" applyFont="1" applyFill="1" applyBorder="1" applyAlignment="1">
      <alignment horizontal="left" vertical="top" wrapText="1"/>
    </xf>
    <xf numFmtId="0" fontId="37" fillId="11" borderId="28" xfId="8" applyFont="1" applyFill="1" applyBorder="1" applyAlignment="1">
      <alignment horizontal="left" vertical="top" wrapText="1"/>
    </xf>
    <xf numFmtId="0" fontId="37" fillId="11" borderId="32" xfId="8" applyFont="1" applyFill="1" applyBorder="1" applyAlignment="1">
      <alignment horizontal="left" vertical="top" wrapText="1"/>
    </xf>
    <xf numFmtId="0" fontId="52" fillId="9" borderId="0" xfId="0" applyFont="1" applyFill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9" borderId="47" xfId="0" applyFont="1" applyFill="1" applyBorder="1" applyAlignment="1">
      <alignment horizontal="center" vertical="center" wrapText="1"/>
    </xf>
    <xf numFmtId="0" fontId="19" fillId="9" borderId="49" xfId="0" applyFont="1" applyFill="1" applyBorder="1" applyAlignment="1">
      <alignment horizontal="center" vertical="center" wrapText="1"/>
    </xf>
    <xf numFmtId="0" fontId="19" fillId="9" borderId="50" xfId="0" applyFont="1" applyFill="1" applyBorder="1" applyAlignment="1">
      <alignment horizontal="center" vertical="center" wrapText="1"/>
    </xf>
    <xf numFmtId="0" fontId="22" fillId="10" borderId="48" xfId="0" applyFont="1" applyFill="1" applyBorder="1" applyAlignment="1">
      <alignment vertical="center" wrapText="1"/>
    </xf>
    <xf numFmtId="0" fontId="22" fillId="10" borderId="3" xfId="0" applyFont="1" applyFill="1" applyBorder="1" applyAlignment="1">
      <alignment vertical="center" wrapText="1"/>
    </xf>
    <xf numFmtId="0" fontId="22" fillId="10" borderId="19" xfId="0" applyFont="1" applyFill="1" applyBorder="1" applyAlignment="1">
      <alignment vertical="center" wrapText="1"/>
    </xf>
    <xf numFmtId="0" fontId="22" fillId="10" borderId="0" xfId="0" applyFont="1" applyFill="1" applyAlignment="1">
      <alignment vertical="center" wrapText="1"/>
    </xf>
    <xf numFmtId="0" fontId="22" fillId="0" borderId="1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51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10" borderId="19" xfId="0" applyFont="1" applyFill="1" applyBorder="1" applyAlignment="1">
      <alignment vertical="center"/>
    </xf>
    <xf numFmtId="0" fontId="22" fillId="10" borderId="0" xfId="0" applyFont="1" applyFill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53" fillId="9" borderId="16" xfId="0" applyFont="1" applyFill="1" applyBorder="1" applyAlignment="1">
      <alignment horizontal="center" vertical="center"/>
    </xf>
    <xf numFmtId="0" fontId="20" fillId="10" borderId="18" xfId="0" applyFont="1" applyFill="1" applyBorder="1" applyAlignment="1">
      <alignment horizontal="center" vertical="center"/>
    </xf>
    <xf numFmtId="0" fontId="20" fillId="10" borderId="18" xfId="0" applyFont="1" applyFill="1" applyBorder="1" applyAlignment="1">
      <alignment horizontal="center" vertical="center" wrapText="1"/>
    </xf>
    <xf numFmtId="0" fontId="20" fillId="1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10" borderId="0" xfId="0" applyFill="1" applyAlignment="1">
      <alignment vertical="top"/>
    </xf>
    <xf numFmtId="10" fontId="23" fillId="0" borderId="0" xfId="0" applyNumberFormat="1" applyFont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5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24" fillId="0" borderId="24" xfId="0" applyFont="1" applyBorder="1" applyAlignment="1">
      <alignment horizontal="justify" vertical="center" wrapText="1"/>
    </xf>
    <xf numFmtId="0" fontId="24" fillId="0" borderId="0" xfId="0" applyFont="1" applyAlignment="1">
      <alignment horizontal="justify" vertical="center" wrapText="1"/>
    </xf>
    <xf numFmtId="0" fontId="29" fillId="1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168" fontId="32" fillId="1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10" borderId="0" xfId="0" applyFont="1" applyFill="1" applyAlignment="1">
      <alignment vertical="center" wrapText="1"/>
    </xf>
    <xf numFmtId="10" fontId="32" fillId="10" borderId="0" xfId="0" applyNumberFormat="1" applyFont="1" applyFill="1" applyAlignment="1">
      <alignment horizontal="center" vertical="center"/>
    </xf>
    <xf numFmtId="168" fontId="32" fillId="0" borderId="0" xfId="0" applyNumberFormat="1" applyFont="1" applyAlignment="1">
      <alignment horizontal="center" vertical="center"/>
    </xf>
    <xf numFmtId="168" fontId="0" fillId="10" borderId="0" xfId="0" applyNumberFormat="1" applyFill="1" applyAlignment="1">
      <alignment vertical="top"/>
    </xf>
    <xf numFmtId="0" fontId="31" fillId="0" borderId="0" xfId="0" applyFont="1" applyAlignment="1">
      <alignment vertical="center" wrapText="1"/>
    </xf>
    <xf numFmtId="168" fontId="0" fillId="0" borderId="0" xfId="0" applyNumberFormat="1" applyAlignment="1">
      <alignment vertical="top"/>
    </xf>
    <xf numFmtId="0" fontId="31" fillId="10" borderId="0" xfId="0" applyFont="1" applyFill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4" fillId="0" borderId="25" xfId="4" applyFont="1" applyBorder="1" applyAlignment="1">
      <alignment horizontal="center" wrapText="1"/>
    </xf>
    <xf numFmtId="0" fontId="34" fillId="0" borderId="26" xfId="4" applyFont="1" applyBorder="1" applyAlignment="1">
      <alignment horizontal="center" wrapText="1"/>
    </xf>
    <xf numFmtId="0" fontId="34" fillId="0" borderId="27" xfId="4" applyFont="1" applyBorder="1" applyAlignment="1">
      <alignment horizontal="center" wrapText="1"/>
    </xf>
    <xf numFmtId="0" fontId="34" fillId="11" borderId="28" xfId="4" applyFont="1" applyFill="1" applyBorder="1" applyAlignment="1">
      <alignment horizontal="left" vertical="top" wrapText="1"/>
    </xf>
    <xf numFmtId="0" fontId="34" fillId="11" borderId="32" xfId="4" applyFont="1" applyFill="1" applyBorder="1" applyAlignment="1">
      <alignment horizontal="left" vertical="top" wrapText="1"/>
    </xf>
    <xf numFmtId="0" fontId="37" fillId="0" borderId="25" xfId="6" applyFont="1" applyBorder="1" applyAlignment="1">
      <alignment horizontal="center" wrapText="1"/>
    </xf>
    <xf numFmtId="0" fontId="37" fillId="0" borderId="26" xfId="6" applyFont="1" applyBorder="1" applyAlignment="1">
      <alignment horizontal="center" wrapText="1"/>
    </xf>
    <xf numFmtId="0" fontId="37" fillId="0" borderId="27" xfId="6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0" xfId="0" applyBorder="1" applyAlignment="1">
      <alignment horizontal="center"/>
    </xf>
    <xf numFmtId="0" fontId="0" fillId="0" borderId="12" xfId="0" applyBorder="1" applyAlignment="1">
      <alignment horizontal="center"/>
    </xf>
    <xf numFmtId="0" fontId="37" fillId="11" borderId="36" xfId="6" applyFont="1" applyFill="1" applyBorder="1" applyAlignment="1">
      <alignment horizontal="left" vertical="top" wrapText="1"/>
    </xf>
    <xf numFmtId="0" fontId="37" fillId="11" borderId="28" xfId="6" applyFont="1" applyFill="1" applyBorder="1" applyAlignment="1">
      <alignment horizontal="left" vertical="top" wrapText="1"/>
    </xf>
    <xf numFmtId="0" fontId="37" fillId="11" borderId="32" xfId="6" applyFont="1" applyFill="1" applyBorder="1" applyAlignment="1">
      <alignment horizontal="left" vertical="top" wrapText="1"/>
    </xf>
    <xf numFmtId="0" fontId="34" fillId="11" borderId="36" xfId="4" applyFont="1" applyFill="1" applyBorder="1" applyAlignment="1">
      <alignment horizontal="left" vertical="top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5">
    <cellStyle name="Migliaia" xfId="1" builtinId="3"/>
    <cellStyle name="Normale" xfId="0" builtinId="0"/>
    <cellStyle name="Normale 2" xfId="3" xr:uid="{A303F14A-021E-45AA-98CD-689AE7EA89F2}"/>
    <cellStyle name="Normale_dimensioni" xfId="6" xr:uid="{57481756-5248-4F9A-BA4E-36070DE8286C}"/>
    <cellStyle name="Normale_Fig 2" xfId="10" xr:uid="{A8EBE27D-2FEE-400D-B152-6224C81240A0}"/>
    <cellStyle name="Normale_fig 3.3.1" xfId="5" xr:uid="{CB45EEF0-123C-4804-871D-FC8DEBDFB156}"/>
    <cellStyle name="Normale_Foglio1" xfId="9" xr:uid="{55408F24-85EE-424A-A2D2-5FD044854540}"/>
    <cellStyle name="Normale_Foglio2" xfId="4" xr:uid="{63D02592-9394-4583-8ACE-1393BAFCC7DF}"/>
    <cellStyle name="Normale_Foglio2 2" xfId="11" xr:uid="{23ACAC96-27C8-4E2A-9D46-A72C2C7299A0}"/>
    <cellStyle name="Normale_Foglio5" xfId="14" xr:uid="{4DB25D8F-6E35-4289-BB7D-123C12A8D0D9}"/>
    <cellStyle name="Normale_Foglio6" xfId="8" xr:uid="{4A50ED9F-4F8F-4BC6-BAB7-E8F97DF86864}"/>
    <cellStyle name="Normale_Foglio6_1" xfId="13" xr:uid="{4038EEBA-8A71-4134-8A66-EE82F25DEE3A}"/>
    <cellStyle name="Normale_Foglio8" xfId="12" xr:uid="{6A66A1DB-172A-4893-A867-53E96F70F590}"/>
    <cellStyle name="Normale_outsas" xfId="7" xr:uid="{E1A40697-7027-44D0-8624-CDD41990F1EE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microsoft.com/office/2017/10/relationships/person" Target="persons/perso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.xml"/><Relationship Id="rId98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AB-4087-A980-0C8F7ABA93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3.1'!$B$18:$B$21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3.1'!$C$18:$C$21</c:f>
              <c:numCache>
                <c:formatCode>0.0%</c:formatCode>
                <c:ptCount val="4"/>
                <c:pt idx="0">
                  <c:v>9.7999999999999997E-3</c:v>
                </c:pt>
                <c:pt idx="1">
                  <c:v>0.1278</c:v>
                </c:pt>
                <c:pt idx="2">
                  <c:v>0.42070000000000002</c:v>
                </c:pt>
                <c:pt idx="3">
                  <c:v>0.1943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AB-4087-A980-0C8F7ABA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9818672"/>
        <c:axId val="2139819632"/>
      </c:barChart>
      <c:catAx>
        <c:axId val="213981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39819632"/>
        <c:crosses val="autoZero"/>
        <c:auto val="1"/>
        <c:lblAlgn val="ctr"/>
        <c:lblOffset val="100"/>
        <c:noMultiLvlLbl val="0"/>
      </c:catAx>
      <c:valAx>
        <c:axId val="213981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3981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3.10'!$D$9</c:f>
              <c:strCache>
                <c:ptCount val="1"/>
                <c:pt idx="0">
                  <c:v>Stima relativa del numero di fornitori (piattaforma leader = 100)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3.10'!$C$10:$C$12</c:f>
              <c:strCache>
                <c:ptCount val="3"/>
                <c:pt idx="0">
                  <c:v>BOOKING.COM</c:v>
                </c:pt>
                <c:pt idx="1">
                  <c:v>EXPEDIA.IT</c:v>
                </c:pt>
                <c:pt idx="2">
                  <c:v>AIRBNB.COM</c:v>
                </c:pt>
              </c:strCache>
            </c:strRef>
          </c:cat>
          <c:val>
            <c:numRef>
              <c:f>'Fig. 3.10'!$D$10:$D$12</c:f>
              <c:numCache>
                <c:formatCode>General</c:formatCode>
                <c:ptCount val="3"/>
                <c:pt idx="0">
                  <c:v>100</c:v>
                </c:pt>
                <c:pt idx="1">
                  <c:v>29.157677375406443</c:v>
                </c:pt>
                <c:pt idx="2">
                  <c:v>22.848694789059007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3-4D77-B178-39FFC270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8192208"/>
        <c:axId val="1558193040"/>
      </c:barChart>
      <c:lineChart>
        <c:grouping val="standard"/>
        <c:varyColors val="0"/>
        <c:ser>
          <c:idx val="1"/>
          <c:order val="1"/>
          <c:tx>
            <c:strRef>
              <c:f>'Fig. 3.10'!$E$9</c:f>
              <c:strCache>
                <c:ptCount val="1"/>
                <c:pt idx="0">
                  <c:v>Domanda potenziale interna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rgbClr val="FF0000"/>
              </a:solidFill>
              <a:ln w="19050">
                <a:solidFill>
                  <a:schemeClr val="bg1"/>
                </a:solidFill>
              </a:ln>
              <a:effectLst/>
            </c:spPr>
          </c:marker>
          <c:cat>
            <c:strRef>
              <c:f>'Fig. 3.10'!$C$10:$C$12</c:f>
              <c:strCache>
                <c:ptCount val="3"/>
                <c:pt idx="0">
                  <c:v>BOOKING.COM</c:v>
                </c:pt>
                <c:pt idx="1">
                  <c:v>EXPEDIA.IT</c:v>
                </c:pt>
                <c:pt idx="2">
                  <c:v>AIRBNB.COM</c:v>
                </c:pt>
              </c:strCache>
            </c:strRef>
          </c:cat>
          <c:val>
            <c:numRef>
              <c:f>'Fig. 3.10'!$E$10:$E$12</c:f>
              <c:numCache>
                <c:formatCode>General</c:formatCode>
                <c:ptCount val="3"/>
                <c:pt idx="0">
                  <c:v>38.759549999999997</c:v>
                </c:pt>
                <c:pt idx="1">
                  <c:v>2.0968200000000001</c:v>
                </c:pt>
                <c:pt idx="2">
                  <c:v>6.8509200000000003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3-4D77-B178-39FFC270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694176"/>
        <c:axId val="1854693344"/>
      </c:lineChart>
      <c:catAx>
        <c:axId val="155819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3040"/>
        <c:crosses val="autoZero"/>
        <c:auto val="1"/>
        <c:lblAlgn val="ctr"/>
        <c:lblOffset val="100"/>
        <c:noMultiLvlLbl val="0"/>
      </c:catAx>
      <c:valAx>
        <c:axId val="1558193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2208"/>
        <c:crosses val="autoZero"/>
        <c:crossBetween val="between"/>
      </c:valAx>
      <c:valAx>
        <c:axId val="1854693344"/>
        <c:scaling>
          <c:orientation val="minMax"/>
          <c:max val="4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694176"/>
        <c:crosses val="max"/>
        <c:crossBetween val="between"/>
        <c:majorUnit val="5"/>
      </c:valAx>
      <c:catAx>
        <c:axId val="18546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4693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3.10'!$D$28</c:f>
              <c:strCache>
                <c:ptCount val="1"/>
                <c:pt idx="0">
                  <c:v>Stima relativa del numero di fornitori (piattaforma leader = 100)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3.10'!$C$29:$C$45</c:f>
              <c:strCache>
                <c:ptCount val="17"/>
                <c:pt idx="0">
                  <c:v>BED-AND-BREAKFAST.IT</c:v>
                </c:pt>
                <c:pt idx="1">
                  <c:v>HRS - HOTEL RESERVATION</c:v>
                </c:pt>
                <c:pt idx="2">
                  <c:v>VRBO.COM - HOMEAWAY</c:v>
                </c:pt>
                <c:pt idx="3">
                  <c:v>AGRITURISMO.IT</c:v>
                </c:pt>
                <c:pt idx="4">
                  <c:v>BOOKING SÜDTIROL</c:v>
                </c:pt>
                <c:pt idx="5">
                  <c:v>HOTELBEDS.COM</c:v>
                </c:pt>
                <c:pt idx="6">
                  <c:v>VIATOR.COM</c:v>
                </c:pt>
                <c:pt idx="7">
                  <c:v>TRIPADVISOR</c:v>
                </c:pt>
                <c:pt idx="8">
                  <c:v>GET YOUR GUIDE.IT</c:v>
                </c:pt>
                <c:pt idx="9">
                  <c:v>BEST WESTERN.IT</c:v>
                </c:pt>
                <c:pt idx="10">
                  <c:v>INFOALBERGHI.COM</c:v>
                </c:pt>
                <c:pt idx="11">
                  <c:v>TRIVAGO.IT</c:v>
                </c:pt>
                <c:pt idx="12">
                  <c:v>PRONTOPRO.IT</c:v>
                </c:pt>
                <c:pt idx="13">
                  <c:v>SMARTBOX.COM</c:v>
                </c:pt>
                <c:pt idx="14">
                  <c:v>AGODA.COM</c:v>
                </c:pt>
                <c:pt idx="15">
                  <c:v>GOOGLE OPINION REWARDS</c:v>
                </c:pt>
                <c:pt idx="16">
                  <c:v>HOTELBEDS</c:v>
                </c:pt>
              </c:strCache>
            </c:strRef>
          </c:cat>
          <c:val>
            <c:numRef>
              <c:f>'Fig. 3.10'!$D$29:$D$45</c:f>
              <c:numCache>
                <c:formatCode>General</c:formatCode>
                <c:ptCount val="17"/>
                <c:pt idx="0">
                  <c:v>3.5873899598007886</c:v>
                </c:pt>
                <c:pt idx="1">
                  <c:v>1.8967603335276326</c:v>
                </c:pt>
                <c:pt idx="2">
                  <c:v>1.4885831653273047</c:v>
                </c:pt>
                <c:pt idx="3">
                  <c:v>1.1469314508822377</c:v>
                </c:pt>
                <c:pt idx="4">
                  <c:v>0.60978358048795134</c:v>
                </c:pt>
                <c:pt idx="5">
                  <c:v>0.60762103007987234</c:v>
                </c:pt>
                <c:pt idx="6">
                  <c:v>0.57080973317184203</c:v>
                </c:pt>
                <c:pt idx="7">
                  <c:v>0.49002080661092096</c:v>
                </c:pt>
                <c:pt idx="8">
                  <c:v>0.40420408336225755</c:v>
                </c:pt>
                <c:pt idx="9">
                  <c:v>0.38875400093482987</c:v>
                </c:pt>
                <c:pt idx="10">
                  <c:v>0.28441607980479527</c:v>
                </c:pt>
                <c:pt idx="11">
                  <c:v>0.2753920457909278</c:v>
                </c:pt>
                <c:pt idx="12">
                  <c:v>0.27424358456077153</c:v>
                </c:pt>
                <c:pt idx="13">
                  <c:v>0.27333490531037685</c:v>
                </c:pt>
                <c:pt idx="14">
                  <c:v>0.27223197568594731</c:v>
                </c:pt>
                <c:pt idx="15">
                  <c:v>0.26461286801903866</c:v>
                </c:pt>
                <c:pt idx="16">
                  <c:v>0.25264658453173583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B-4FAE-9E18-3382D66C3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8192208"/>
        <c:axId val="1558193040"/>
      </c:barChart>
      <c:lineChart>
        <c:grouping val="standard"/>
        <c:varyColors val="0"/>
        <c:ser>
          <c:idx val="1"/>
          <c:order val="1"/>
          <c:tx>
            <c:strRef>
              <c:f>'Fig. 3.10'!$E$28</c:f>
              <c:strCache>
                <c:ptCount val="1"/>
                <c:pt idx="0">
                  <c:v>Domanda potenziale interna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rgbClr val="FF0000"/>
              </a:solidFill>
              <a:ln w="19050">
                <a:solidFill>
                  <a:schemeClr val="bg1"/>
                </a:solidFill>
              </a:ln>
              <a:effectLst/>
            </c:spPr>
          </c:marker>
          <c:cat>
            <c:strRef>
              <c:f>'Fig. 3.10'!$C$29:$C$45</c:f>
              <c:strCache>
                <c:ptCount val="17"/>
                <c:pt idx="0">
                  <c:v>BED-AND-BREAKFAST.IT</c:v>
                </c:pt>
                <c:pt idx="1">
                  <c:v>HRS - HOTEL RESERVATION</c:v>
                </c:pt>
                <c:pt idx="2">
                  <c:v>VRBO.COM - HOMEAWAY</c:v>
                </c:pt>
                <c:pt idx="3">
                  <c:v>AGRITURISMO.IT</c:v>
                </c:pt>
                <c:pt idx="4">
                  <c:v>BOOKING SÜDTIROL</c:v>
                </c:pt>
                <c:pt idx="5">
                  <c:v>HOTELBEDS.COM</c:v>
                </c:pt>
                <c:pt idx="6">
                  <c:v>VIATOR.COM</c:v>
                </c:pt>
                <c:pt idx="7">
                  <c:v>TRIPADVISOR</c:v>
                </c:pt>
                <c:pt idx="8">
                  <c:v>GET YOUR GUIDE.IT</c:v>
                </c:pt>
                <c:pt idx="9">
                  <c:v>BEST WESTERN.IT</c:v>
                </c:pt>
                <c:pt idx="10">
                  <c:v>INFOALBERGHI.COM</c:v>
                </c:pt>
                <c:pt idx="11">
                  <c:v>TRIVAGO.IT</c:v>
                </c:pt>
                <c:pt idx="12">
                  <c:v>PRONTOPRO.IT</c:v>
                </c:pt>
                <c:pt idx="13">
                  <c:v>SMARTBOX.COM</c:v>
                </c:pt>
                <c:pt idx="14">
                  <c:v>AGODA.COM</c:v>
                </c:pt>
                <c:pt idx="15">
                  <c:v>GOOGLE OPINION REWARDS</c:v>
                </c:pt>
                <c:pt idx="16">
                  <c:v>HOTELBEDS</c:v>
                </c:pt>
              </c:strCache>
            </c:strRef>
          </c:cat>
          <c:val>
            <c:numRef>
              <c:f>'Fig. 3.10'!$E$29:$E$45</c:f>
              <c:numCache>
                <c:formatCode>General</c:formatCode>
                <c:ptCount val="17"/>
                <c:pt idx="0">
                  <c:v>0.77689536000000003</c:v>
                </c:pt>
                <c:pt idx="1">
                  <c:v>5.2950449999999996E-2</c:v>
                </c:pt>
                <c:pt idx="2">
                  <c:v>0.57194999999999996</c:v>
                </c:pt>
                <c:pt idx="3">
                  <c:v>0.32889479999999999</c:v>
                </c:pt>
                <c:pt idx="4">
                  <c:v>2.9545199999999997E-2</c:v>
                </c:pt>
                <c:pt idx="5">
                  <c:v>0</c:v>
                </c:pt>
                <c:pt idx="6">
                  <c:v>0</c:v>
                </c:pt>
                <c:pt idx="7">
                  <c:v>24.764240000000001</c:v>
                </c:pt>
                <c:pt idx="8">
                  <c:v>2.66133</c:v>
                </c:pt>
                <c:pt idx="9">
                  <c:v>0.11249611999999999</c:v>
                </c:pt>
                <c:pt idx="10">
                  <c:v>9.3937320000000005E-2</c:v>
                </c:pt>
                <c:pt idx="11">
                  <c:v>3.2867799999999998</c:v>
                </c:pt>
                <c:pt idx="12">
                  <c:v>0.84311854000000008</c:v>
                </c:pt>
                <c:pt idx="13">
                  <c:v>0.92484</c:v>
                </c:pt>
                <c:pt idx="14">
                  <c:v>0</c:v>
                </c:pt>
                <c:pt idx="15">
                  <c:v>0</c:v>
                </c:pt>
                <c:pt idx="16">
                  <c:v>3.3278800000000001E-3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B-4FAE-9E18-3382D66C3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694176"/>
        <c:axId val="1854693344"/>
      </c:lineChart>
      <c:catAx>
        <c:axId val="155819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3040"/>
        <c:crosses val="autoZero"/>
        <c:auto val="1"/>
        <c:lblAlgn val="ctr"/>
        <c:lblOffset val="100"/>
        <c:noMultiLvlLbl val="0"/>
      </c:catAx>
      <c:valAx>
        <c:axId val="1558193040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2208"/>
        <c:crosses val="autoZero"/>
        <c:crossBetween val="between"/>
      </c:valAx>
      <c:valAx>
        <c:axId val="1854693344"/>
        <c:scaling>
          <c:orientation val="minMax"/>
          <c:max val="2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694176"/>
        <c:crosses val="max"/>
        <c:crossBetween val="between"/>
        <c:majorUnit val="5"/>
      </c:valAx>
      <c:catAx>
        <c:axId val="18546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4693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3.11 '!$D$7</c:f>
              <c:strCache>
                <c:ptCount val="1"/>
                <c:pt idx="0">
                  <c:v>Stima relativa del numero di fornitori (piattaforma leader = 100)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89-4E75-A5B4-E5629262B7A6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89-4E75-A5B4-E5629262B7A6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89-4E75-A5B4-E5629262B7A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89-4E75-A5B4-E5629262B7A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89-4E75-A5B4-E5629262B7A6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89-4E75-A5B4-E5629262B7A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989-4E75-A5B4-E5629262B7A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989-4E75-A5B4-E5629262B7A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989-4E75-A5B4-E5629262B7A6}"/>
              </c:ext>
            </c:extLst>
          </c:dPt>
          <c:cat>
            <c:strRef>
              <c:f>'Fig. 3.11 '!$C$8:$C$27</c:f>
              <c:strCache>
                <c:ptCount val="20"/>
                <c:pt idx="0">
                  <c:v>JUST EAT</c:v>
                </c:pt>
                <c:pt idx="1">
                  <c:v>DELIVEROO</c:v>
                </c:pt>
                <c:pt idx="2">
                  <c:v>GLOVO</c:v>
                </c:pt>
                <c:pt idx="3">
                  <c:v>BOOKING</c:v>
                </c:pt>
                <c:pt idx="4">
                  <c:v>UBER EATS</c:v>
                </c:pt>
                <c:pt idx="5">
                  <c:v>THE FORK</c:v>
                </c:pt>
                <c:pt idx="6">
                  <c:v>FOODINHO</c:v>
                </c:pt>
                <c:pt idx="7">
                  <c:v>FOODRACERS</c:v>
                </c:pt>
                <c:pt idx="8">
                  <c:v>EXPEDIA</c:v>
                </c:pt>
                <c:pt idx="9">
                  <c:v>AIRBNB.IT</c:v>
                </c:pt>
                <c:pt idx="10">
                  <c:v>ALFONSINO.DELIVERY</c:v>
                </c:pt>
                <c:pt idx="11">
                  <c:v>QUANDOO</c:v>
                </c:pt>
                <c:pt idx="12">
                  <c:v>MYMENU</c:v>
                </c:pt>
                <c:pt idx="13">
                  <c:v>GROUPON</c:v>
                </c:pt>
                <c:pt idx="14">
                  <c:v>MATRIMONIO.COM</c:v>
                </c:pt>
                <c:pt idx="15">
                  <c:v>APPETEAT</c:v>
                </c:pt>
                <c:pt idx="16">
                  <c:v>TRIPADVISOR</c:v>
                </c:pt>
                <c:pt idx="17">
                  <c:v>TAKE2ME</c:v>
                </c:pt>
                <c:pt idx="18">
                  <c:v>EAT IN TIME</c:v>
                </c:pt>
                <c:pt idx="19">
                  <c:v>SOCIALFOOD.IT</c:v>
                </c:pt>
              </c:strCache>
            </c:strRef>
          </c:cat>
          <c:val>
            <c:numRef>
              <c:f>'Fig. 3.11 '!$D$8:$D$27</c:f>
              <c:numCache>
                <c:formatCode>General</c:formatCode>
                <c:ptCount val="20"/>
                <c:pt idx="0">
                  <c:v>100</c:v>
                </c:pt>
                <c:pt idx="1">
                  <c:v>79.440570954213285</c:v>
                </c:pt>
                <c:pt idx="2">
                  <c:v>54.259355558992809</c:v>
                </c:pt>
                <c:pt idx="3">
                  <c:v>39.315649833035117</c:v>
                </c:pt>
                <c:pt idx="4">
                  <c:v>24.846763188194291</c:v>
                </c:pt>
                <c:pt idx="5">
                  <c:v>16.673028693936345</c:v>
                </c:pt>
                <c:pt idx="6">
                  <c:v>9.5148897811051079</c:v>
                </c:pt>
                <c:pt idx="7">
                  <c:v>6.5514041018376643</c:v>
                </c:pt>
                <c:pt idx="8">
                  <c:v>5.7697000630466899</c:v>
                </c:pt>
                <c:pt idx="9">
                  <c:v>4.2456948595177648</c:v>
                </c:pt>
                <c:pt idx="10">
                  <c:v>3.783150159606373</c:v>
                </c:pt>
                <c:pt idx="11">
                  <c:v>2.804979504803693</c:v>
                </c:pt>
                <c:pt idx="12">
                  <c:v>2.5208827750313771</c:v>
                </c:pt>
                <c:pt idx="13">
                  <c:v>1.8322421556569966</c:v>
                </c:pt>
                <c:pt idx="14">
                  <c:v>1.7534135504596209</c:v>
                </c:pt>
                <c:pt idx="15">
                  <c:v>1.5738869379332321</c:v>
                </c:pt>
                <c:pt idx="16">
                  <c:v>1.5367732122503066</c:v>
                </c:pt>
                <c:pt idx="17">
                  <c:v>1.3752255642170115</c:v>
                </c:pt>
                <c:pt idx="18">
                  <c:v>1.3311672556441725</c:v>
                </c:pt>
                <c:pt idx="19">
                  <c:v>1.3140943061996793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989-4E75-A5B4-E5629262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8192208"/>
        <c:axId val="1558193040"/>
      </c:barChart>
      <c:lineChart>
        <c:grouping val="standard"/>
        <c:varyColors val="0"/>
        <c:ser>
          <c:idx val="1"/>
          <c:order val="1"/>
          <c:tx>
            <c:strRef>
              <c:f>'Fig. 3.11 '!$E$7</c:f>
              <c:strCache>
                <c:ptCount val="1"/>
                <c:pt idx="0">
                  <c:v>Domanda potenziale interna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rgbClr val="FF0000"/>
              </a:solidFill>
              <a:ln w="19050">
                <a:solidFill>
                  <a:schemeClr val="bg1"/>
                </a:solidFill>
              </a:ln>
              <a:effectLst/>
            </c:spPr>
          </c:marker>
          <c:cat>
            <c:strRef>
              <c:f>'Fig. 3.11 '!$C$8:$C$27</c:f>
              <c:strCache>
                <c:ptCount val="20"/>
                <c:pt idx="0">
                  <c:v>JUST EAT</c:v>
                </c:pt>
                <c:pt idx="1">
                  <c:v>DELIVEROO</c:v>
                </c:pt>
                <c:pt idx="2">
                  <c:v>GLOVO</c:v>
                </c:pt>
                <c:pt idx="3">
                  <c:v>BOOKING</c:v>
                </c:pt>
                <c:pt idx="4">
                  <c:v>UBER EATS</c:v>
                </c:pt>
                <c:pt idx="5">
                  <c:v>THE FORK</c:v>
                </c:pt>
                <c:pt idx="6">
                  <c:v>FOODINHO</c:v>
                </c:pt>
                <c:pt idx="7">
                  <c:v>FOODRACERS</c:v>
                </c:pt>
                <c:pt idx="8">
                  <c:v>EXPEDIA</c:v>
                </c:pt>
                <c:pt idx="9">
                  <c:v>AIRBNB.IT</c:v>
                </c:pt>
                <c:pt idx="10">
                  <c:v>ALFONSINO.DELIVERY</c:v>
                </c:pt>
                <c:pt idx="11">
                  <c:v>QUANDOO</c:v>
                </c:pt>
                <c:pt idx="12">
                  <c:v>MYMENU</c:v>
                </c:pt>
                <c:pt idx="13">
                  <c:v>GROUPON</c:v>
                </c:pt>
                <c:pt idx="14">
                  <c:v>MATRIMONIO.COM</c:v>
                </c:pt>
                <c:pt idx="15">
                  <c:v>APPETEAT</c:v>
                </c:pt>
                <c:pt idx="16">
                  <c:v>TRIPADVISOR</c:v>
                </c:pt>
                <c:pt idx="17">
                  <c:v>TAKE2ME</c:v>
                </c:pt>
                <c:pt idx="18">
                  <c:v>EAT IN TIME</c:v>
                </c:pt>
                <c:pt idx="19">
                  <c:v>SOCIALFOOD.IT</c:v>
                </c:pt>
              </c:strCache>
            </c:strRef>
          </c:cat>
          <c:val>
            <c:numRef>
              <c:f>'Fig. 3.11 '!$E$8:$E$27</c:f>
              <c:numCache>
                <c:formatCode>General</c:formatCode>
                <c:ptCount val="20"/>
                <c:pt idx="0">
                  <c:v>1.76346</c:v>
                </c:pt>
                <c:pt idx="1">
                  <c:v>1.1661600000000001</c:v>
                </c:pt>
                <c:pt idx="2">
                  <c:v>0.41480000000000006</c:v>
                </c:pt>
                <c:pt idx="3">
                  <c:v>38.759549999999997</c:v>
                </c:pt>
                <c:pt idx="4">
                  <c:v>0</c:v>
                </c:pt>
                <c:pt idx="5">
                  <c:v>1.9119999999999999</c:v>
                </c:pt>
                <c:pt idx="6">
                  <c:v>0</c:v>
                </c:pt>
                <c:pt idx="7">
                  <c:v>3.7985650000000003E-2</c:v>
                </c:pt>
                <c:pt idx="8">
                  <c:v>2.0968200000000001</c:v>
                </c:pt>
                <c:pt idx="9">
                  <c:v>6.8509200000000003</c:v>
                </c:pt>
                <c:pt idx="10">
                  <c:v>1.319276E-2</c:v>
                </c:pt>
                <c:pt idx="11">
                  <c:v>0.23194448000000001</c:v>
                </c:pt>
                <c:pt idx="12">
                  <c:v>3.3988499999999998E-2</c:v>
                </c:pt>
                <c:pt idx="13">
                  <c:v>2.32728</c:v>
                </c:pt>
                <c:pt idx="14">
                  <c:v>2.6970000000000001</c:v>
                </c:pt>
                <c:pt idx="15">
                  <c:v>2.96496E-3</c:v>
                </c:pt>
                <c:pt idx="16">
                  <c:v>24.764240000000001</c:v>
                </c:pt>
                <c:pt idx="17">
                  <c:v>4.82608E-3</c:v>
                </c:pt>
                <c:pt idx="18">
                  <c:v>2.9794099999999997E-2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89-4E75-A5B4-E5629262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694176"/>
        <c:axId val="1854693344"/>
      </c:lineChart>
      <c:catAx>
        <c:axId val="155819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3040"/>
        <c:crosses val="autoZero"/>
        <c:auto val="1"/>
        <c:lblAlgn val="ctr"/>
        <c:lblOffset val="100"/>
        <c:noMultiLvlLbl val="0"/>
      </c:catAx>
      <c:valAx>
        <c:axId val="1558193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2208"/>
        <c:crosses val="autoZero"/>
        <c:crossBetween val="between"/>
      </c:valAx>
      <c:valAx>
        <c:axId val="1854693344"/>
        <c:scaling>
          <c:orientation val="minMax"/>
          <c:max val="4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694176"/>
        <c:crosses val="max"/>
        <c:crossBetween val="between"/>
        <c:majorUnit val="1"/>
      </c:valAx>
      <c:catAx>
        <c:axId val="18546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4693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3.12'!$D$12</c:f>
              <c:strCache>
                <c:ptCount val="1"/>
                <c:pt idx="0">
                  <c:v>Stima relativa del numero di fornitori (piattaforma leader = 100)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3.12'!$C$13:$C$22</c:f>
              <c:strCache>
                <c:ptCount val="10"/>
                <c:pt idx="0">
                  <c:v>TRANSPOBANK</c:v>
                </c:pt>
                <c:pt idx="1">
                  <c:v>TELEROUTE.COM</c:v>
                </c:pt>
                <c:pt idx="2">
                  <c:v>TIMOCOM.IT</c:v>
                </c:pt>
                <c:pt idx="3">
                  <c:v>TRANSPOREON.COM</c:v>
                </c:pt>
                <c:pt idx="4">
                  <c:v>ALPEGA</c:v>
                </c:pt>
                <c:pt idx="5">
                  <c:v>MACINGO</c:v>
                </c:pt>
                <c:pt idx="6">
                  <c:v>SUNTRANSFERS</c:v>
                </c:pt>
                <c:pt idx="7">
                  <c:v>ETRUCKNET.COM</c:v>
                </c:pt>
                <c:pt idx="8">
                  <c:v>TIMOCOM</c:v>
                </c:pt>
                <c:pt idx="9">
                  <c:v>ITTAXI</c:v>
                </c:pt>
              </c:strCache>
            </c:strRef>
          </c:cat>
          <c:val>
            <c:numRef>
              <c:f>'Fig. 3.12'!$D$13:$D$22</c:f>
              <c:numCache>
                <c:formatCode>General</c:formatCode>
                <c:ptCount val="10"/>
                <c:pt idx="0">
                  <c:v>100</c:v>
                </c:pt>
                <c:pt idx="1">
                  <c:v>35.743732556406997</c:v>
                </c:pt>
                <c:pt idx="2">
                  <c:v>22.866407112054979</c:v>
                </c:pt>
                <c:pt idx="3">
                  <c:v>19.922144939921356</c:v>
                </c:pt>
                <c:pt idx="4">
                  <c:v>12.177442513769481</c:v>
                </c:pt>
                <c:pt idx="5">
                  <c:v>10.538168917116094</c:v>
                </c:pt>
                <c:pt idx="6">
                  <c:v>8.5100485093232656</c:v>
                </c:pt>
                <c:pt idx="7">
                  <c:v>7.6189000407820284</c:v>
                </c:pt>
                <c:pt idx="8">
                  <c:v>6.8916119776298617</c:v>
                </c:pt>
                <c:pt idx="9">
                  <c:v>6.5600157668949066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3-4C2D-B817-0F16DB17D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8192208"/>
        <c:axId val="1558193040"/>
      </c:barChart>
      <c:lineChart>
        <c:grouping val="standard"/>
        <c:varyColors val="0"/>
        <c:ser>
          <c:idx val="1"/>
          <c:order val="1"/>
          <c:tx>
            <c:strRef>
              <c:f>'Fig. 3.12'!$E$12</c:f>
              <c:strCache>
                <c:ptCount val="1"/>
                <c:pt idx="0">
                  <c:v>Domanda potenziale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solidFill>
                <a:srgbClr val="FF0000"/>
              </a:solidFill>
              <a:ln w="19050">
                <a:solidFill>
                  <a:schemeClr val="bg1"/>
                </a:solidFill>
              </a:ln>
              <a:effectLst/>
            </c:spPr>
          </c:marker>
          <c:cat>
            <c:strRef>
              <c:f>'Fig. 3.12'!$C$13:$C$22</c:f>
              <c:strCache>
                <c:ptCount val="10"/>
                <c:pt idx="0">
                  <c:v>TRANSPOBANK</c:v>
                </c:pt>
                <c:pt idx="1">
                  <c:v>TELEROUTE.COM</c:v>
                </c:pt>
                <c:pt idx="2">
                  <c:v>TIMOCOM.IT</c:v>
                </c:pt>
                <c:pt idx="3">
                  <c:v>TRANSPOREON.COM</c:v>
                </c:pt>
                <c:pt idx="4">
                  <c:v>ALPEGA</c:v>
                </c:pt>
                <c:pt idx="5">
                  <c:v>MACINGO</c:v>
                </c:pt>
                <c:pt idx="6">
                  <c:v>SUNTRANSFERS</c:v>
                </c:pt>
                <c:pt idx="7">
                  <c:v>ETRUCKNET.COM</c:v>
                </c:pt>
                <c:pt idx="8">
                  <c:v>TIMOCOM</c:v>
                </c:pt>
                <c:pt idx="9">
                  <c:v>ITTAXI</c:v>
                </c:pt>
              </c:strCache>
            </c:strRef>
          </c:cat>
          <c:val>
            <c:numRef>
              <c:f>'Fig. 3.12'!$E$13:$E$22</c:f>
              <c:numCache>
                <c:formatCode>General</c:formatCode>
                <c:ptCount val="10"/>
                <c:pt idx="0">
                  <c:v>6.7278400000000005</c:v>
                </c:pt>
                <c:pt idx="1">
                  <c:v>2.8085200000000001</c:v>
                </c:pt>
                <c:pt idx="2">
                  <c:v>11.940200000000001</c:v>
                </c:pt>
                <c:pt idx="3">
                  <c:v>127.03999999999999</c:v>
                </c:pt>
                <c:pt idx="4">
                  <c:v>7.6646400000000003</c:v>
                </c:pt>
                <c:pt idx="5">
                  <c:v>120.88185</c:v>
                </c:pt>
                <c:pt idx="6">
                  <c:v>51.483989999999999</c:v>
                </c:pt>
                <c:pt idx="7">
                  <c:v>1.7474999999999998</c:v>
                </c:pt>
                <c:pt idx="8">
                  <c:v>11.940200000000001</c:v>
                </c:pt>
                <c:pt idx="9">
                  <c:v>7.1154000000000011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3-4C2D-B817-0F16DB17D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694176"/>
        <c:axId val="1854693344"/>
      </c:lineChart>
      <c:catAx>
        <c:axId val="155819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3040"/>
        <c:crosses val="autoZero"/>
        <c:auto val="1"/>
        <c:lblAlgn val="ctr"/>
        <c:lblOffset val="100"/>
        <c:noMultiLvlLbl val="0"/>
      </c:catAx>
      <c:valAx>
        <c:axId val="1558193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8192208"/>
        <c:crosses val="autoZero"/>
        <c:crossBetween val="between"/>
      </c:valAx>
      <c:valAx>
        <c:axId val="1854693344"/>
        <c:scaling>
          <c:orientation val="minMax"/>
          <c:max val="1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694176"/>
        <c:crosses val="max"/>
        <c:crossBetween val="between"/>
        <c:majorUnit val="10"/>
      </c:valAx>
      <c:catAx>
        <c:axId val="18546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4693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3.22'!$B$28</c:f>
              <c:strCache>
                <c:ptCount val="1"/>
                <c:pt idx="0">
                  <c:v>Usa sia piattaforme sia sito proprio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3.22'!$A$29:$A$31</c:f>
              <c:strCache>
                <c:ptCount val="3"/>
                <c:pt idx="0">
                  <c:v>Rist. con somministrazione</c:v>
                </c:pt>
                <c:pt idx="1">
                  <c:v>Rist. senza somministrazione</c:v>
                </c:pt>
                <c:pt idx="2">
                  <c:v>Gelaterie e pasticcerie</c:v>
                </c:pt>
              </c:strCache>
            </c:strRef>
          </c:cat>
          <c:val>
            <c:numRef>
              <c:f>'fig 3.22'!$B$29:$B$31</c:f>
              <c:numCache>
                <c:formatCode>0.0</c:formatCode>
                <c:ptCount val="3"/>
                <c:pt idx="0">
                  <c:v>5.5959108453404989</c:v>
                </c:pt>
                <c:pt idx="1">
                  <c:v>5.0329689153703754</c:v>
                </c:pt>
                <c:pt idx="2">
                  <c:v>2.1558512682886577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0-4EB5-9704-BB140C14B534}"/>
            </c:ext>
          </c:extLst>
        </c:ser>
        <c:ser>
          <c:idx val="1"/>
          <c:order val="1"/>
          <c:tx>
            <c:strRef>
              <c:f>'fig 3.22'!$C$28</c:f>
              <c:strCache>
                <c:ptCount val="1"/>
                <c:pt idx="0">
                  <c:v>Usa solo piattaforme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3.22'!$A$29:$A$31</c:f>
              <c:strCache>
                <c:ptCount val="3"/>
                <c:pt idx="0">
                  <c:v>Rist. con somministrazione</c:v>
                </c:pt>
                <c:pt idx="1">
                  <c:v>Rist. senza somministrazione</c:v>
                </c:pt>
                <c:pt idx="2">
                  <c:v>Gelaterie e pasticcerie</c:v>
                </c:pt>
              </c:strCache>
            </c:strRef>
          </c:cat>
          <c:val>
            <c:numRef>
              <c:f>'fig 3.22'!$C$29:$C$31</c:f>
              <c:numCache>
                <c:formatCode>0.0</c:formatCode>
                <c:ptCount val="3"/>
                <c:pt idx="0">
                  <c:v>7.3151632748182207</c:v>
                </c:pt>
                <c:pt idx="1">
                  <c:v>9.7061997488516045</c:v>
                </c:pt>
                <c:pt idx="2">
                  <c:v>5.3754432752613583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0-4EB5-9704-BB140C14B534}"/>
            </c:ext>
          </c:extLst>
        </c:ser>
        <c:ser>
          <c:idx val="2"/>
          <c:order val="2"/>
          <c:tx>
            <c:strRef>
              <c:f>'fig 3.22'!$D$28</c:f>
              <c:strCache>
                <c:ptCount val="1"/>
                <c:pt idx="0">
                  <c:v>Usa solo sito proprio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3.22'!$A$29:$A$31</c:f>
              <c:strCache>
                <c:ptCount val="3"/>
                <c:pt idx="0">
                  <c:v>Rist. con somministrazione</c:v>
                </c:pt>
                <c:pt idx="1">
                  <c:v>Rist. senza somministrazione</c:v>
                </c:pt>
                <c:pt idx="2">
                  <c:v>Gelaterie e pasticcerie</c:v>
                </c:pt>
              </c:strCache>
            </c:strRef>
          </c:cat>
          <c:val>
            <c:numRef>
              <c:f>'fig 3.22'!$D$29:$D$31</c:f>
              <c:numCache>
                <c:formatCode>0.0</c:formatCode>
                <c:ptCount val="3"/>
                <c:pt idx="0">
                  <c:v>14.827785507334182</c:v>
                </c:pt>
                <c:pt idx="1">
                  <c:v>9.6654894708730072</c:v>
                </c:pt>
                <c:pt idx="2">
                  <c:v>11.435536636319171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0-4EB5-9704-BB140C14B534}"/>
            </c:ext>
          </c:extLst>
        </c:ser>
        <c:ser>
          <c:idx val="3"/>
          <c:order val="3"/>
          <c:tx>
            <c:strRef>
              <c:f>'fig 3.22'!$E$28</c:f>
              <c:strCache>
                <c:ptCount val="1"/>
                <c:pt idx="0">
                  <c:v>Non usa né piattaforme né sito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3.22'!$A$29:$A$31</c:f>
              <c:strCache>
                <c:ptCount val="3"/>
                <c:pt idx="0">
                  <c:v>Rist. con somministrazione</c:v>
                </c:pt>
                <c:pt idx="1">
                  <c:v>Rist. senza somministrazione</c:v>
                </c:pt>
                <c:pt idx="2">
                  <c:v>Gelaterie e pasticcerie</c:v>
                </c:pt>
              </c:strCache>
            </c:strRef>
          </c:cat>
          <c:val>
            <c:numRef>
              <c:f>'fig 3.22'!$E$29:$E$31</c:f>
              <c:numCache>
                <c:formatCode>0.0</c:formatCode>
                <c:ptCount val="3"/>
                <c:pt idx="0">
                  <c:v>72.26114037250764</c:v>
                </c:pt>
                <c:pt idx="1">
                  <c:v>75.595341864905038</c:v>
                </c:pt>
                <c:pt idx="2">
                  <c:v>81.033168820130868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0-4EB5-9704-BB140C14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6755976"/>
        <c:axId val="636756336"/>
      </c:barChart>
      <c:catAx>
        <c:axId val="63675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6756336"/>
        <c:crosses val="autoZero"/>
        <c:auto val="1"/>
        <c:lblAlgn val="ctr"/>
        <c:lblOffset val="100"/>
        <c:noMultiLvlLbl val="0"/>
      </c:catAx>
      <c:valAx>
        <c:axId val="6367563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675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15996932877091E-2"/>
          <c:y val="3.125E-2"/>
          <c:w val="0.91755306414984439"/>
          <c:h val="0.807886318897637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3.23'!$C$18</c:f>
              <c:strCache>
                <c:ptCount val="1"/>
                <c:pt idx="0">
                  <c:v>Fino a 1 persona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3.23'!$D$16:$K$17</c:f>
              <c:multiLvlStrCache>
                <c:ptCount val="8"/>
                <c:lvl>
                  <c:pt idx="0">
                    <c:v>Utilizza</c:v>
                  </c:pt>
                  <c:pt idx="1">
                    <c:v>Non utilizza </c:v>
                  </c:pt>
                  <c:pt idx="2">
                    <c:v>Utilizza</c:v>
                  </c:pt>
                  <c:pt idx="3">
                    <c:v>Non utilizza </c:v>
                  </c:pt>
                  <c:pt idx="4">
                    <c:v>Utilizza</c:v>
                  </c:pt>
                  <c:pt idx="5">
                    <c:v>Non utilizza </c:v>
                  </c:pt>
                  <c:pt idx="6">
                    <c:v>Utilizza</c:v>
                  </c:pt>
                  <c:pt idx="7">
                    <c:v>Non utilizza </c:v>
                  </c:pt>
                </c:lvl>
                <c:lvl>
                  <c:pt idx="0">
                    <c:v>Rist. con somministrazione</c:v>
                  </c:pt>
                  <c:pt idx="2">
                    <c:v>Rist. senza somministrazione</c:v>
                  </c:pt>
                  <c:pt idx="4">
                    <c:v>Gelaterie e pasticcerie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3.23'!$D$18:$K$18</c:f>
              <c:numCache>
                <c:formatCode>0.0</c:formatCode>
                <c:ptCount val="8"/>
                <c:pt idx="0">
                  <c:v>11.057434263758964</c:v>
                </c:pt>
                <c:pt idx="1">
                  <c:v>19.411643257473063</c:v>
                </c:pt>
                <c:pt idx="2">
                  <c:v>28.304601027254879</c:v>
                </c:pt>
                <c:pt idx="3">
                  <c:v>40.585550334375256</c:v>
                </c:pt>
                <c:pt idx="4">
                  <c:v>21.056827153880299</c:v>
                </c:pt>
                <c:pt idx="5">
                  <c:v>36.864810455926886</c:v>
                </c:pt>
                <c:pt idx="6">
                  <c:v>15.823682971914726</c:v>
                </c:pt>
                <c:pt idx="7">
                  <c:v>25.558498676227607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4-49FB-A08B-C51320B92A09}"/>
            </c:ext>
          </c:extLst>
        </c:ser>
        <c:ser>
          <c:idx val="1"/>
          <c:order val="1"/>
          <c:tx>
            <c:strRef>
              <c:f>'fig 3.23'!$C$19</c:f>
              <c:strCache>
                <c:ptCount val="1"/>
                <c:pt idx="0">
                  <c:v>Da 2 a 4 persone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3.23'!$D$16:$K$17</c:f>
              <c:multiLvlStrCache>
                <c:ptCount val="8"/>
                <c:lvl>
                  <c:pt idx="0">
                    <c:v>Utilizza</c:v>
                  </c:pt>
                  <c:pt idx="1">
                    <c:v>Non utilizza </c:v>
                  </c:pt>
                  <c:pt idx="2">
                    <c:v>Utilizza</c:v>
                  </c:pt>
                  <c:pt idx="3">
                    <c:v>Non utilizza </c:v>
                  </c:pt>
                  <c:pt idx="4">
                    <c:v>Utilizza</c:v>
                  </c:pt>
                  <c:pt idx="5">
                    <c:v>Non utilizza </c:v>
                  </c:pt>
                  <c:pt idx="6">
                    <c:v>Utilizza</c:v>
                  </c:pt>
                  <c:pt idx="7">
                    <c:v>Non utilizza </c:v>
                  </c:pt>
                </c:lvl>
                <c:lvl>
                  <c:pt idx="0">
                    <c:v>Rist. con somministrazione</c:v>
                  </c:pt>
                  <c:pt idx="2">
                    <c:v>Rist. senza somministrazione</c:v>
                  </c:pt>
                  <c:pt idx="4">
                    <c:v>Gelaterie e pasticcerie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3.23'!$D$19:$K$19</c:f>
              <c:numCache>
                <c:formatCode>0.0</c:formatCode>
                <c:ptCount val="8"/>
                <c:pt idx="0">
                  <c:v>31.713906453178264</c:v>
                </c:pt>
                <c:pt idx="1">
                  <c:v>38.777852330179115</c:v>
                </c:pt>
                <c:pt idx="2">
                  <c:v>47.802889636724004</c:v>
                </c:pt>
                <c:pt idx="3">
                  <c:v>44.615536763334447</c:v>
                </c:pt>
                <c:pt idx="4">
                  <c:v>49.239475336045224</c:v>
                </c:pt>
                <c:pt idx="5">
                  <c:v>43.321021316808725</c:v>
                </c:pt>
                <c:pt idx="6">
                  <c:v>36.623413270294023</c:v>
                </c:pt>
                <c:pt idx="7">
                  <c:v>40.445227207068903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4-49FB-A08B-C51320B92A09}"/>
            </c:ext>
          </c:extLst>
        </c:ser>
        <c:ser>
          <c:idx val="2"/>
          <c:order val="2"/>
          <c:tx>
            <c:strRef>
              <c:f>'fig 3.23'!$C$20</c:f>
              <c:strCache>
                <c:ptCount val="1"/>
                <c:pt idx="0">
                  <c:v>Da 5 a 14 persone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3.23'!$D$16:$K$17</c:f>
              <c:multiLvlStrCache>
                <c:ptCount val="8"/>
                <c:lvl>
                  <c:pt idx="0">
                    <c:v>Utilizza</c:v>
                  </c:pt>
                  <c:pt idx="1">
                    <c:v>Non utilizza </c:v>
                  </c:pt>
                  <c:pt idx="2">
                    <c:v>Utilizza</c:v>
                  </c:pt>
                  <c:pt idx="3">
                    <c:v>Non utilizza </c:v>
                  </c:pt>
                  <c:pt idx="4">
                    <c:v>Utilizza</c:v>
                  </c:pt>
                  <c:pt idx="5">
                    <c:v>Non utilizza </c:v>
                  </c:pt>
                  <c:pt idx="6">
                    <c:v>Utilizza</c:v>
                  </c:pt>
                  <c:pt idx="7">
                    <c:v>Non utilizza </c:v>
                  </c:pt>
                </c:lvl>
                <c:lvl>
                  <c:pt idx="0">
                    <c:v>Rist. con somministrazione</c:v>
                  </c:pt>
                  <c:pt idx="2">
                    <c:v>Rist. senza somministrazione</c:v>
                  </c:pt>
                  <c:pt idx="4">
                    <c:v>Gelaterie e pasticcerie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3.23'!$D$20:$K$20</c:f>
              <c:numCache>
                <c:formatCode>0.0</c:formatCode>
                <c:ptCount val="8"/>
                <c:pt idx="0">
                  <c:v>44.628331663149744</c:v>
                </c:pt>
                <c:pt idx="1">
                  <c:v>36.047022030341061</c:v>
                </c:pt>
                <c:pt idx="2">
                  <c:v>21.246677253243217</c:v>
                </c:pt>
                <c:pt idx="3">
                  <c:v>14.045572966967038</c:v>
                </c:pt>
                <c:pt idx="4">
                  <c:v>26.826843366319665</c:v>
                </c:pt>
                <c:pt idx="5">
                  <c:v>18.242635377549579</c:v>
                </c:pt>
                <c:pt idx="6">
                  <c:v>37.926868635811715</c:v>
                </c:pt>
                <c:pt idx="7">
                  <c:v>29.693578214330092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04-49FB-A08B-C51320B92A09}"/>
            </c:ext>
          </c:extLst>
        </c:ser>
        <c:ser>
          <c:idx val="3"/>
          <c:order val="3"/>
          <c:tx>
            <c:strRef>
              <c:f>'fig 3.23'!$C$21</c:f>
              <c:strCache>
                <c:ptCount val="1"/>
                <c:pt idx="0">
                  <c:v>15 persone e più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904-49FB-A08B-C51320B92A0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904-49FB-A08B-C51320B92A0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904-49FB-A08B-C51320B92A09}"/>
                </c:ext>
              </c:extLst>
            </c:dLbl>
            <c:dLbl>
              <c:idx val="3"/>
              <c:layout>
                <c:manualLayout>
                  <c:x val="4.4196244700181707E-2"/>
                  <c:y val="7.8124573301169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846481876332621E-2"/>
                      <c:h val="5.87266591676040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A904-49FB-A08B-C51320B92A09}"/>
                </c:ext>
              </c:extLst>
            </c:dLbl>
            <c:dLbl>
              <c:idx val="4"/>
              <c:layout>
                <c:manualLayout>
                  <c:x val="4.6378028467595395E-2"/>
                  <c:y val="8.8821628510308713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838558830753313E-2"/>
                      <c:h val="4.9440206692913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904-49FB-A08B-C51320B92A09}"/>
                </c:ext>
              </c:extLst>
            </c:dLbl>
            <c:dLbl>
              <c:idx val="5"/>
              <c:layout>
                <c:manualLayout>
                  <c:x val="4.3168837068443371E-2"/>
                  <c:y val="7.528674161394565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115608066370059E-2"/>
                      <c:h val="5.78288668363309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904-49FB-A08B-C51320B92A09}"/>
                </c:ext>
              </c:extLst>
            </c:dLbl>
            <c:dLbl>
              <c:idx val="6"/>
              <c:layout>
                <c:manualLayout>
                  <c:x val="3.552922471229558E-3"/>
                  <c:y val="1.46010650402803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013445709763676E-2"/>
                      <c:h val="5.20443733595800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904-49FB-A08B-C51320B92A09}"/>
                </c:ext>
              </c:extLst>
            </c:dLbl>
            <c:dLbl>
              <c:idx val="7"/>
              <c:layout>
                <c:manualLayout>
                  <c:x val="-5.2862658994550166E-3"/>
                  <c:y val="-1.144008010559377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887386-69E8-4196-84D8-9BB829969629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 b="1"/>
                      </a:pPr>
                      <a:t>[VALORE]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807167429516272E-2"/>
                      <c:h val="5.985687335958003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A904-49FB-A08B-C51320B92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3.23'!$D$16:$K$17</c:f>
              <c:multiLvlStrCache>
                <c:ptCount val="8"/>
                <c:lvl>
                  <c:pt idx="0">
                    <c:v>Utilizza</c:v>
                  </c:pt>
                  <c:pt idx="1">
                    <c:v>Non utilizza </c:v>
                  </c:pt>
                  <c:pt idx="2">
                    <c:v>Utilizza</c:v>
                  </c:pt>
                  <c:pt idx="3">
                    <c:v>Non utilizza </c:v>
                  </c:pt>
                  <c:pt idx="4">
                    <c:v>Utilizza</c:v>
                  </c:pt>
                  <c:pt idx="5">
                    <c:v>Non utilizza </c:v>
                  </c:pt>
                  <c:pt idx="6">
                    <c:v>Utilizza</c:v>
                  </c:pt>
                  <c:pt idx="7">
                    <c:v>Non utilizza </c:v>
                  </c:pt>
                </c:lvl>
                <c:lvl>
                  <c:pt idx="0">
                    <c:v>Rist. con somministrazione</c:v>
                  </c:pt>
                  <c:pt idx="2">
                    <c:v>Rist. senza somministrazione</c:v>
                  </c:pt>
                  <c:pt idx="4">
                    <c:v>Gelaterie e pasticcerie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3.23'!$D$21:$K$21</c:f>
              <c:numCache>
                <c:formatCode>0.0</c:formatCode>
                <c:ptCount val="8"/>
                <c:pt idx="0">
                  <c:v>12.600327619912981</c:v>
                </c:pt>
                <c:pt idx="1">
                  <c:v>5.7634823820066083</c:v>
                </c:pt>
                <c:pt idx="2">
                  <c:v>2.6458320827778792</c:v>
                </c:pt>
                <c:pt idx="3">
                  <c:v>0.7533399353233462</c:v>
                </c:pt>
                <c:pt idx="4">
                  <c:v>2.8768541437548332</c:v>
                </c:pt>
                <c:pt idx="5">
                  <c:v>1.5715328497151431</c:v>
                </c:pt>
                <c:pt idx="6">
                  <c:v>9.6260351219795552</c:v>
                </c:pt>
                <c:pt idx="7">
                  <c:v>4.3026959023734808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04-49FB-A08B-C51320B9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452888"/>
        <c:axId val="804451088"/>
      </c:barChart>
      <c:catAx>
        <c:axId val="804452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4451088"/>
        <c:crosses val="autoZero"/>
        <c:auto val="1"/>
        <c:lblAlgn val="ctr"/>
        <c:lblOffset val="100"/>
        <c:noMultiLvlLbl val="0"/>
      </c:catAx>
      <c:valAx>
        <c:axId val="8044510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4452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605450710276854"/>
          <c:y val="3.9215676959732791E-2"/>
          <c:w val="0.65421185143443039"/>
          <c:h val="0.827832964493779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3.24'!$B$134</c:f>
              <c:strCache>
                <c:ptCount val="1"/>
                <c:pt idx="0">
                  <c:v>Utilizza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3.24'!$A$135:$A$145</c:f>
              <c:strCache>
                <c:ptCount val="11"/>
                <c:pt idx="0">
                  <c:v>Nuove formule per i clienti</c:v>
                </c:pt>
                <c:pt idx="1">
                  <c:v>Apertura nuove sedi</c:v>
                </c:pt>
                <c:pt idx="2">
                  <c:v>Tecniche di conservazione cibi</c:v>
                </c:pt>
                <c:pt idx="3">
                  <c:v>Ristrutturazione sedi</c:v>
                </c:pt>
                <c:pt idx="4">
                  <c:v>Ristrutturazione/apertura sito web</c:v>
                </c:pt>
                <c:pt idx="5">
                  <c:v>Apertura canali social</c:v>
                </c:pt>
                <c:pt idx="6">
                  <c:v>Modifica orario di apertura</c:v>
                </c:pt>
                <c:pt idx="7">
                  <c:v> Packaging</c:v>
                </c:pt>
                <c:pt idx="8">
                  <c:v>Consegna a domicilio</c:v>
                </c:pt>
                <c:pt idx="9">
                  <c:v> Asporto</c:v>
                </c:pt>
                <c:pt idx="10">
                  <c:v>Qualità e varietà del menu o dei servizi</c:v>
                </c:pt>
              </c:strCache>
            </c:strRef>
          </c:cat>
          <c:val>
            <c:numRef>
              <c:f>'fig 3.24'!$B$135:$B$145</c:f>
              <c:numCache>
                <c:formatCode>0.0</c:formatCode>
                <c:ptCount val="11"/>
                <c:pt idx="0">
                  <c:v>10.081118269651538</c:v>
                </c:pt>
                <c:pt idx="1">
                  <c:v>11.266476022813199</c:v>
                </c:pt>
                <c:pt idx="2">
                  <c:v>14.736344575415439</c:v>
                </c:pt>
                <c:pt idx="3">
                  <c:v>19.006821941434669</c:v>
                </c:pt>
                <c:pt idx="4">
                  <c:v>19.816680596892414</c:v>
                </c:pt>
                <c:pt idx="5">
                  <c:v>23.464481175706705</c:v>
                </c:pt>
                <c:pt idx="6">
                  <c:v>24.943449778714577</c:v>
                </c:pt>
                <c:pt idx="7">
                  <c:v>45.230149133558946</c:v>
                </c:pt>
                <c:pt idx="8">
                  <c:v>51.159054255853277</c:v>
                </c:pt>
                <c:pt idx="9">
                  <c:v>56.903311953782762</c:v>
                </c:pt>
                <c:pt idx="10">
                  <c:v>71.110716958603476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A-4137-98F1-9811B9E6C1D6}"/>
            </c:ext>
          </c:extLst>
        </c:ser>
        <c:ser>
          <c:idx val="1"/>
          <c:order val="1"/>
          <c:tx>
            <c:strRef>
              <c:f>'fig 3.24'!$C$134</c:f>
              <c:strCache>
                <c:ptCount val="1"/>
                <c:pt idx="0">
                  <c:v>Non utilizza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3.24'!$A$135:$A$145</c:f>
              <c:strCache>
                <c:ptCount val="11"/>
                <c:pt idx="0">
                  <c:v>Nuove formule per i clienti</c:v>
                </c:pt>
                <c:pt idx="1">
                  <c:v>Apertura nuove sedi</c:v>
                </c:pt>
                <c:pt idx="2">
                  <c:v>Tecniche di conservazione cibi</c:v>
                </c:pt>
                <c:pt idx="3">
                  <c:v>Ristrutturazione sedi</c:v>
                </c:pt>
                <c:pt idx="4">
                  <c:v>Ristrutturazione/apertura sito web</c:v>
                </c:pt>
                <c:pt idx="5">
                  <c:v>Apertura canali social</c:v>
                </c:pt>
                <c:pt idx="6">
                  <c:v>Modifica orario di apertura</c:v>
                </c:pt>
                <c:pt idx="7">
                  <c:v> Packaging</c:v>
                </c:pt>
                <c:pt idx="8">
                  <c:v>Consegna a domicilio</c:v>
                </c:pt>
                <c:pt idx="9">
                  <c:v> Asporto</c:v>
                </c:pt>
                <c:pt idx="10">
                  <c:v>Qualità e varietà del menu o dei servizi</c:v>
                </c:pt>
              </c:strCache>
            </c:strRef>
          </c:cat>
          <c:val>
            <c:numRef>
              <c:f>'fig 3.24'!$C$135:$C$145</c:f>
              <c:numCache>
                <c:formatCode>0.0</c:formatCode>
                <c:ptCount val="11"/>
                <c:pt idx="0">
                  <c:v>5.3217029650779759</c:v>
                </c:pt>
                <c:pt idx="1">
                  <c:v>4.036948862185084</c:v>
                </c:pt>
                <c:pt idx="2">
                  <c:v>10.672024529777037</c:v>
                </c:pt>
                <c:pt idx="3">
                  <c:v>13.676291600709838</c:v>
                </c:pt>
                <c:pt idx="4">
                  <c:v>12.600155124925037</c:v>
                </c:pt>
                <c:pt idx="5">
                  <c:v>19.579018141992847</c:v>
                </c:pt>
                <c:pt idx="6">
                  <c:v>20.914012249665774</c:v>
                </c:pt>
                <c:pt idx="7">
                  <c:v>24.4101765643411</c:v>
                </c:pt>
                <c:pt idx="8">
                  <c:v>39.84462141203052</c:v>
                </c:pt>
                <c:pt idx="9">
                  <c:v>54.482081822357728</c:v>
                </c:pt>
                <c:pt idx="10">
                  <c:v>61.741806065793725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A-4137-98F1-9811B9E6C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24553984"/>
        <c:axId val="1024552904"/>
      </c:barChart>
      <c:catAx>
        <c:axId val="1024553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4552904"/>
        <c:crosses val="autoZero"/>
        <c:auto val="1"/>
        <c:lblAlgn val="r"/>
        <c:lblOffset val="100"/>
        <c:noMultiLvlLbl val="0"/>
      </c:catAx>
      <c:valAx>
        <c:axId val="1024552904"/>
        <c:scaling>
          <c:orientation val="minMax"/>
          <c:max val="7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455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46783497496835"/>
          <c:y val="0.79826515165730771"/>
          <c:w val="0.23145368762457458"/>
          <c:h val="5.0905321574489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3.25'!$D$4</c:f>
              <c:strCache>
                <c:ptCount val="1"/>
                <c:pt idx="0">
                  <c:v>0-5%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3.25'!$E$4:$H$4</c:f>
              <c:numCache>
                <c:formatCode>0.0</c:formatCode>
                <c:ptCount val="4"/>
                <c:pt idx="0">
                  <c:v>29.29137136939346</c:v>
                </c:pt>
                <c:pt idx="1">
                  <c:v>23.341403348969493</c:v>
                </c:pt>
                <c:pt idx="2">
                  <c:v>47.110458304673884</c:v>
                </c:pt>
                <c:pt idx="3">
                  <c:v>28.818099053055029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9-4B40-9459-0782254CE223}"/>
            </c:ext>
          </c:extLst>
        </c:ser>
        <c:ser>
          <c:idx val="1"/>
          <c:order val="1"/>
          <c:tx>
            <c:strRef>
              <c:f>'fig 3.25'!$D$5</c:f>
              <c:strCache>
                <c:ptCount val="1"/>
                <c:pt idx="0">
                  <c:v>5-25%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3.25'!$E$5:$H$5</c:f>
              <c:numCache>
                <c:formatCode>0.0</c:formatCode>
                <c:ptCount val="4"/>
                <c:pt idx="0">
                  <c:v>47.115352534603424</c:v>
                </c:pt>
                <c:pt idx="1">
                  <c:v>47.623904075011772</c:v>
                </c:pt>
                <c:pt idx="2">
                  <c:v>41.609561119184292</c:v>
                </c:pt>
                <c:pt idx="3">
                  <c:v>46.961250823153499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9-4B40-9459-0782254CE223}"/>
            </c:ext>
          </c:extLst>
        </c:ser>
        <c:ser>
          <c:idx val="2"/>
          <c:order val="2"/>
          <c:tx>
            <c:strRef>
              <c:f>'fig 3.25'!$D$6</c:f>
              <c:strCache>
                <c:ptCount val="1"/>
                <c:pt idx="0">
                  <c:v>25-50%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3.25'!$E$6:$H$6</c:f>
              <c:numCache>
                <c:formatCode>0.0</c:formatCode>
                <c:ptCount val="4"/>
                <c:pt idx="0">
                  <c:v>20.618426305781938</c:v>
                </c:pt>
                <c:pt idx="1">
                  <c:v>21.021993423955283</c:v>
                </c:pt>
                <c:pt idx="2">
                  <c:v>6.2051382023249388</c:v>
                </c:pt>
                <c:pt idx="3">
                  <c:v>20.005496396833962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9-4B40-9459-0782254CE223}"/>
            </c:ext>
          </c:extLst>
        </c:ser>
        <c:ser>
          <c:idx val="3"/>
          <c:order val="3"/>
          <c:tx>
            <c:strRef>
              <c:f>'fig 3.25'!$D$7</c:f>
              <c:strCache>
                <c:ptCount val="1"/>
                <c:pt idx="0">
                  <c:v>50-75%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3.25'!$E$7:$H$7</c:f>
              <c:numCache>
                <c:formatCode>0.0</c:formatCode>
                <c:ptCount val="4"/>
                <c:pt idx="0">
                  <c:v>1.5910223047893111</c:v>
                </c:pt>
                <c:pt idx="1">
                  <c:v>4.8857581302948194</c:v>
                </c:pt>
                <c:pt idx="2">
                  <c:v>5.0748423738168862</c:v>
                </c:pt>
                <c:pt idx="3">
                  <c:v>2.5052684677745281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9-4B40-9459-0782254CE223}"/>
            </c:ext>
          </c:extLst>
        </c:ser>
        <c:ser>
          <c:idx val="4"/>
          <c:order val="4"/>
          <c:tx>
            <c:strRef>
              <c:f>'fig 3.25'!$D$8</c:f>
              <c:strCache>
                <c:ptCount val="1"/>
                <c:pt idx="0">
                  <c:v>75-95%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3.25'!$E$8:$H$8</c:f>
              <c:numCache>
                <c:formatCode>0.0</c:formatCode>
                <c:ptCount val="4"/>
                <c:pt idx="0">
                  <c:v>1.1013798494836262</c:v>
                </c:pt>
                <c:pt idx="1">
                  <c:v>3.1269410217685945</c:v>
                </c:pt>
                <c:pt idx="2">
                  <c:v>0</c:v>
                </c:pt>
                <c:pt idx="3">
                  <c:v>1.5050213359636442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F9-4B40-9459-0782254CE223}"/>
            </c:ext>
          </c:extLst>
        </c:ser>
        <c:ser>
          <c:idx val="5"/>
          <c:order val="5"/>
          <c:tx>
            <c:strRef>
              <c:f>'fig 3.25'!$D$9</c:f>
              <c:strCache>
                <c:ptCount val="1"/>
                <c:pt idx="0">
                  <c:v>95-100%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 3.25'!$E$3:$H$3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 3.25'!$E$9:$H$9</c:f>
              <c:numCache>
                <c:formatCode>0.0</c:formatCode>
                <c:ptCount val="4"/>
                <c:pt idx="0">
                  <c:v>0.28244763594821298</c:v>
                </c:pt>
                <c:pt idx="1">
                  <c:v>0</c:v>
                </c:pt>
                <c:pt idx="2">
                  <c:v>0</c:v>
                </c:pt>
                <c:pt idx="3">
                  <c:v>0.2048639232192897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F9-4B40-9459-0782254CE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559024"/>
        <c:axId val="872564848"/>
      </c:barChart>
      <c:catAx>
        <c:axId val="872559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2564848"/>
        <c:crosses val="autoZero"/>
        <c:auto val="1"/>
        <c:lblAlgn val="ctr"/>
        <c:lblOffset val="100"/>
        <c:noMultiLvlLbl val="0"/>
      </c:catAx>
      <c:valAx>
        <c:axId val="87256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255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3.26'!$C$4</c:f>
              <c:strCache>
                <c:ptCount val="1"/>
                <c:pt idx="0">
                  <c:v>Fino al 10%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3.26'!$D$2:$G$3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'fig. 3.26'!$D$4:$G$4</c:f>
              <c:numCache>
                <c:formatCode>0.0</c:formatCode>
                <c:ptCount val="4"/>
                <c:pt idx="0">
                  <c:v>23.365544137645351</c:v>
                </c:pt>
                <c:pt idx="1">
                  <c:v>16.108220121976373</c:v>
                </c:pt>
                <c:pt idx="2">
                  <c:v>16.605351569166924</c:v>
                </c:pt>
                <c:pt idx="3">
                  <c:v>21.281612568107551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FD0-86F2-F47FBA114173}"/>
            </c:ext>
          </c:extLst>
        </c:ser>
        <c:ser>
          <c:idx val="1"/>
          <c:order val="1"/>
          <c:tx>
            <c:strRef>
              <c:f>'fig. 3.26'!$C$5</c:f>
              <c:strCache>
                <c:ptCount val="1"/>
                <c:pt idx="0">
                  <c:v>10-15%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3.26'!$D$2:$G$3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'fig. 3.26'!$D$5:$G$5</c:f>
              <c:numCache>
                <c:formatCode>0.0</c:formatCode>
                <c:ptCount val="4"/>
                <c:pt idx="0">
                  <c:v>25.560143405819357</c:v>
                </c:pt>
                <c:pt idx="1">
                  <c:v>34.313818360859095</c:v>
                </c:pt>
                <c:pt idx="2">
                  <c:v>11.201992269013514</c:v>
                </c:pt>
                <c:pt idx="3">
                  <c:v>26.847418136182625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B-4FD0-86F2-F47FBA114173}"/>
            </c:ext>
          </c:extLst>
        </c:ser>
        <c:ser>
          <c:idx val="2"/>
          <c:order val="2"/>
          <c:tx>
            <c:strRef>
              <c:f>'fig. 3.26'!$C$6</c:f>
              <c:strCache>
                <c:ptCount val="1"/>
                <c:pt idx="0">
                  <c:v>15-20%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3.26'!$D$2:$G$3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'fig. 3.26'!$D$6:$G$6</c:f>
              <c:numCache>
                <c:formatCode>0.0</c:formatCode>
                <c:ptCount val="4"/>
                <c:pt idx="0">
                  <c:v>17.464324286958032</c:v>
                </c:pt>
                <c:pt idx="1">
                  <c:v>13.122874467268824</c:v>
                </c:pt>
                <c:pt idx="2">
                  <c:v>12.196348325910488</c:v>
                </c:pt>
                <c:pt idx="3">
                  <c:v>16.151010484259576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FD0-86F2-F47FBA114173}"/>
            </c:ext>
          </c:extLst>
        </c:ser>
        <c:ser>
          <c:idx val="3"/>
          <c:order val="3"/>
          <c:tx>
            <c:strRef>
              <c:f>'fig. 3.26'!$C$7</c:f>
              <c:strCache>
                <c:ptCount val="1"/>
                <c:pt idx="0">
                  <c:v>oltre il 20%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3.26'!$D$2:$G$3</c:f>
              <c:strCache>
                <c:ptCount val="4"/>
                <c:pt idx="0">
                  <c:v>Ristorazione con somministrazione</c:v>
                </c:pt>
                <c:pt idx="1">
                  <c:v>Ristorazione senza somministrazione</c:v>
                </c:pt>
                <c:pt idx="2">
                  <c:v>Gelaterie e pasticcerie</c:v>
                </c:pt>
                <c:pt idx="3">
                  <c:v>Totale</c:v>
                </c:pt>
              </c:strCache>
            </c:strRef>
          </c:cat>
          <c:val>
            <c:numRef>
              <c:f>'fig. 3.26'!$D$7:$G$7</c:f>
              <c:numCache>
                <c:formatCode>0.0</c:formatCode>
                <c:ptCount val="4"/>
                <c:pt idx="0">
                  <c:v>33.609988169577214</c:v>
                </c:pt>
                <c:pt idx="1">
                  <c:v>36.455087049895681</c:v>
                </c:pt>
                <c:pt idx="2">
                  <c:v>59.9963078359091</c:v>
                </c:pt>
                <c:pt idx="3">
                  <c:v>35.719958811450276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2B-4FD0-86F2-F47FBA11417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4338896"/>
        <c:axId val="714340144"/>
      </c:barChart>
      <c:catAx>
        <c:axId val="714338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4340144"/>
        <c:crosses val="autoZero"/>
        <c:auto val="1"/>
        <c:lblAlgn val="ctr"/>
        <c:lblOffset val="100"/>
        <c:noMultiLvlLbl val="0"/>
      </c:catAx>
      <c:valAx>
        <c:axId val="71434014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433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3.27'!$B$5</c:f>
              <c:strCache>
                <c:ptCount val="1"/>
                <c:pt idx="0">
                  <c:v>Usa sia piattaforme sia sito proprio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3.27'!$A$6:$A$9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Noleggio autovetture e pulizie</c:v>
                </c:pt>
              </c:strCache>
            </c:strRef>
          </c:cat>
          <c:val>
            <c:numRef>
              <c:f>'fig 3.27'!$B$6:$B$9</c:f>
              <c:numCache>
                <c:formatCode>0.0</c:formatCode>
                <c:ptCount val="4"/>
                <c:pt idx="0">
                  <c:v>63.705721191801565</c:v>
                </c:pt>
                <c:pt idx="1">
                  <c:v>57.763738430931546</c:v>
                </c:pt>
                <c:pt idx="2">
                  <c:v>11.984306901102324</c:v>
                </c:pt>
                <c:pt idx="3">
                  <c:v>0.66795583712024509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E-400B-8245-4A8D4890EAC6}"/>
            </c:ext>
          </c:extLst>
        </c:ser>
        <c:ser>
          <c:idx val="1"/>
          <c:order val="1"/>
          <c:tx>
            <c:strRef>
              <c:f>'fig 3.27'!$C$5</c:f>
              <c:strCache>
                <c:ptCount val="1"/>
                <c:pt idx="0">
                  <c:v>Usa solo piattaforme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3.27'!$A$6:$A$9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Noleggio autovetture e pulizie</c:v>
                </c:pt>
              </c:strCache>
            </c:strRef>
          </c:cat>
          <c:val>
            <c:numRef>
              <c:f>'fig 3.27'!$C$6:$C$9</c:f>
              <c:numCache>
                <c:formatCode>0.0</c:formatCode>
                <c:ptCount val="4"/>
                <c:pt idx="0">
                  <c:v>10.943700637889737</c:v>
                </c:pt>
                <c:pt idx="1">
                  <c:v>19.116679722407223</c:v>
                </c:pt>
                <c:pt idx="2">
                  <c:v>4.4532991803862449</c:v>
                </c:pt>
                <c:pt idx="3">
                  <c:v>0.33192257042129591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E-400B-8245-4A8D4890EAC6}"/>
            </c:ext>
          </c:extLst>
        </c:ser>
        <c:ser>
          <c:idx val="2"/>
          <c:order val="2"/>
          <c:tx>
            <c:strRef>
              <c:f>'fig 3.27'!$D$5</c:f>
              <c:strCache>
                <c:ptCount val="1"/>
                <c:pt idx="0">
                  <c:v>Usa solo sito proprio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3.27'!$A$6:$A$9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Noleggio autovetture e pulizie</c:v>
                </c:pt>
              </c:strCache>
            </c:strRef>
          </c:cat>
          <c:val>
            <c:numRef>
              <c:f>'fig 3.27'!$D$6:$D$9</c:f>
              <c:numCache>
                <c:formatCode>0.0</c:formatCode>
                <c:ptCount val="4"/>
                <c:pt idx="0">
                  <c:v>14.19699125311922</c:v>
                </c:pt>
                <c:pt idx="1">
                  <c:v>13.564954511674937</c:v>
                </c:pt>
                <c:pt idx="2">
                  <c:v>40.495638793217594</c:v>
                </c:pt>
                <c:pt idx="3">
                  <c:v>20.717145396296157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5E-400B-8245-4A8D4890EAC6}"/>
            </c:ext>
          </c:extLst>
        </c:ser>
        <c:ser>
          <c:idx val="3"/>
          <c:order val="3"/>
          <c:tx>
            <c:strRef>
              <c:f>'fig 3.27'!$E$5</c:f>
              <c:strCache>
                <c:ptCount val="1"/>
                <c:pt idx="0">
                  <c:v>Non usa né piattaforme né sito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3.27'!$A$6:$A$9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Noleggio autovetture e pulizie</c:v>
                </c:pt>
              </c:strCache>
            </c:strRef>
          </c:cat>
          <c:val>
            <c:numRef>
              <c:f>'fig 3.27'!$E$6:$E$9</c:f>
              <c:numCache>
                <c:formatCode>0.0</c:formatCode>
                <c:ptCount val="4"/>
                <c:pt idx="0">
                  <c:v>11.153586917189765</c:v>
                </c:pt>
                <c:pt idx="1">
                  <c:v>9.554627334987595</c:v>
                </c:pt>
                <c:pt idx="2">
                  <c:v>43.066755125293845</c:v>
                </c:pt>
                <c:pt idx="3">
                  <c:v>78.282976196162309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5E-400B-8245-4A8D4890E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6755976"/>
        <c:axId val="636756336"/>
      </c:barChart>
      <c:catAx>
        <c:axId val="63675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6756336"/>
        <c:crosses val="autoZero"/>
        <c:auto val="1"/>
        <c:lblAlgn val="ctr"/>
        <c:lblOffset val="100"/>
        <c:noMultiLvlLbl val="0"/>
      </c:catAx>
      <c:valAx>
        <c:axId val="6367563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675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 3.2'!$C$5</c:f>
              <c:strCache>
                <c:ptCount val="1"/>
                <c:pt idx="0">
                  <c:v>Sia piattaforme sia sito proprio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D-46EA-B4B6-0B7F72924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3.2'!$B$6:$B$9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3.2'!$C$6:$C$9</c:f>
              <c:numCache>
                <c:formatCode>0.0</c:formatCode>
                <c:ptCount val="4"/>
                <c:pt idx="0">
                  <c:v>0.45113483121429021</c:v>
                </c:pt>
                <c:pt idx="1">
                  <c:v>5.1470442315894145</c:v>
                </c:pt>
                <c:pt idx="2">
                  <c:v>33.303431931098608</c:v>
                </c:pt>
                <c:pt idx="3">
                  <c:v>12.859180850457353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D-46EA-B4B6-0B7F7292424E}"/>
            </c:ext>
          </c:extLst>
        </c:ser>
        <c:ser>
          <c:idx val="1"/>
          <c:order val="1"/>
          <c:tx>
            <c:strRef>
              <c:f>'fig 3.2'!$D$5</c:f>
              <c:strCache>
                <c:ptCount val="1"/>
                <c:pt idx="0">
                  <c:v>Solo piattaforme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D-46EA-B4B6-0B7F72924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3.2'!$B$6:$B$9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3.2'!$D$6:$D$9</c:f>
              <c:numCache>
                <c:formatCode>0.0</c:formatCode>
                <c:ptCount val="4"/>
                <c:pt idx="0">
                  <c:v>0.52591170254690689</c:v>
                </c:pt>
                <c:pt idx="1">
                  <c:v>7.6341558345179976</c:v>
                </c:pt>
                <c:pt idx="2">
                  <c:v>8.764377673085578</c:v>
                </c:pt>
                <c:pt idx="3">
                  <c:v>6.5703155879914332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4D-46EA-B4B6-0B7F7292424E}"/>
            </c:ext>
          </c:extLst>
        </c:ser>
        <c:ser>
          <c:idx val="2"/>
          <c:order val="2"/>
          <c:tx>
            <c:strRef>
              <c:f>'fig 3.2'!$E$5</c:f>
              <c:strCache>
                <c:ptCount val="1"/>
                <c:pt idx="0">
                  <c:v>Solo sito proprio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3.2'!$B$6:$B$9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3.2'!$E$6:$E$9</c:f>
              <c:numCache>
                <c:formatCode>0.0</c:formatCode>
                <c:ptCount val="4"/>
                <c:pt idx="0">
                  <c:v>12.62920775893307</c:v>
                </c:pt>
                <c:pt idx="1">
                  <c:v>13.412010513419728</c:v>
                </c:pt>
                <c:pt idx="2">
                  <c:v>19.876284949080205</c:v>
                </c:pt>
                <c:pt idx="3">
                  <c:v>15.241210216838125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4D-46EA-B4B6-0B7F7292424E}"/>
            </c:ext>
          </c:extLst>
        </c:ser>
        <c:ser>
          <c:idx val="3"/>
          <c:order val="3"/>
          <c:tx>
            <c:strRef>
              <c:f>'fig 3.2'!$F$5</c:f>
              <c:strCache>
                <c:ptCount val="1"/>
                <c:pt idx="0">
                  <c:v>Né piattaforme né sito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3.2'!$B$6:$B$9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3.2'!$F$6:$F$9</c:f>
              <c:numCache>
                <c:formatCode>0.0</c:formatCode>
                <c:ptCount val="4"/>
                <c:pt idx="0">
                  <c:v>86.393745707305342</c:v>
                </c:pt>
                <c:pt idx="1">
                  <c:v>73.806789420472157</c:v>
                </c:pt>
                <c:pt idx="2">
                  <c:v>38.055905446735835</c:v>
                </c:pt>
                <c:pt idx="3">
                  <c:v>65.329293344713165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4D-46EA-B4B6-0B7F7292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696936"/>
        <c:axId val="451697592"/>
      </c:barChart>
      <c:catAx>
        <c:axId val="45169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1697592"/>
        <c:crosses val="autoZero"/>
        <c:auto val="1"/>
        <c:lblAlgn val="ctr"/>
        <c:lblOffset val="100"/>
        <c:noMultiLvlLbl val="0"/>
      </c:catAx>
      <c:valAx>
        <c:axId val="451697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1696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+mn-lt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3.28'!$B$4</c:f>
              <c:strCache>
                <c:ptCount val="1"/>
                <c:pt idx="0">
                  <c:v>Utilizza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3.28'!$A$5:$A$14</c:f>
              <c:strCache>
                <c:ptCount val="10"/>
                <c:pt idx="0">
                  <c:v>Certificazione qualità del servizio</c:v>
                </c:pt>
                <c:pt idx="1">
                  <c:v>Apertura nuove sedi o unità locali</c:v>
                </c:pt>
                <c:pt idx="2">
                  <c:v>Esternalizzazione di servizi</c:v>
                </c:pt>
                <c:pt idx="3">
                  <c:v>Modifica/ampliamento orari o calendario </c:v>
                </c:pt>
                <c:pt idx="4">
                  <c:v>Introduzione nuove formule per i clienti</c:v>
                </c:pt>
                <c:pt idx="5">
                  <c:v>Servizi complementari</c:v>
                </c:pt>
                <c:pt idx="6">
                  <c:v>Ristrutturazione sedi</c:v>
                </c:pt>
                <c:pt idx="7">
                  <c:v>Apertura canali social</c:v>
                </c:pt>
                <c:pt idx="8">
                  <c:v>Ristrutturazione/apertura sito web</c:v>
                </c:pt>
                <c:pt idx="9">
                  <c:v>Qualità e varietà dei servizi offerti</c:v>
                </c:pt>
              </c:strCache>
            </c:strRef>
          </c:cat>
          <c:val>
            <c:numRef>
              <c:f>'figura 3.28'!$B$5:$B$14</c:f>
              <c:numCache>
                <c:formatCode>0.0</c:formatCode>
                <c:ptCount val="10"/>
                <c:pt idx="0">
                  <c:v>7.6665277881428695</c:v>
                </c:pt>
                <c:pt idx="1">
                  <c:v>8.3095495618164339</c:v>
                </c:pt>
                <c:pt idx="2">
                  <c:v>10.363189554142247</c:v>
                </c:pt>
                <c:pt idx="3">
                  <c:v>12.478319779445782</c:v>
                </c:pt>
                <c:pt idx="4">
                  <c:v>18.848418308973525</c:v>
                </c:pt>
                <c:pt idx="5">
                  <c:v>23.84939531413124</c:v>
                </c:pt>
                <c:pt idx="6">
                  <c:v>29.611705062047193</c:v>
                </c:pt>
                <c:pt idx="7">
                  <c:v>32.949427631003992</c:v>
                </c:pt>
                <c:pt idx="8">
                  <c:v>45.915804121201688</c:v>
                </c:pt>
                <c:pt idx="9">
                  <c:v>60.554355341452734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07-4516-A2E9-C8CDB8757108}"/>
            </c:ext>
          </c:extLst>
        </c:ser>
        <c:ser>
          <c:idx val="1"/>
          <c:order val="1"/>
          <c:tx>
            <c:strRef>
              <c:f>'figura 3.28'!$C$4</c:f>
              <c:strCache>
                <c:ptCount val="1"/>
                <c:pt idx="0">
                  <c:v>Non utilizza 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3.28'!$A$5:$A$14</c:f>
              <c:strCache>
                <c:ptCount val="10"/>
                <c:pt idx="0">
                  <c:v>Certificazione qualità del servizio</c:v>
                </c:pt>
                <c:pt idx="1">
                  <c:v>Apertura nuove sedi o unità locali</c:v>
                </c:pt>
                <c:pt idx="2">
                  <c:v>Esternalizzazione di servizi</c:v>
                </c:pt>
                <c:pt idx="3">
                  <c:v>Modifica/ampliamento orari o calendario </c:v>
                </c:pt>
                <c:pt idx="4">
                  <c:v>Introduzione nuove formule per i clienti</c:v>
                </c:pt>
                <c:pt idx="5">
                  <c:v>Servizi complementari</c:v>
                </c:pt>
                <c:pt idx="6">
                  <c:v>Ristrutturazione sedi</c:v>
                </c:pt>
                <c:pt idx="7">
                  <c:v>Apertura canali social</c:v>
                </c:pt>
                <c:pt idx="8">
                  <c:v>Ristrutturazione/apertura sito web</c:v>
                </c:pt>
                <c:pt idx="9">
                  <c:v>Qualità e varietà dei servizi offerti</c:v>
                </c:pt>
              </c:strCache>
            </c:strRef>
          </c:cat>
          <c:val>
            <c:numRef>
              <c:f>'figura 3.28'!$C$5:$C$14</c:f>
              <c:numCache>
                <c:formatCode>0.0</c:formatCode>
                <c:ptCount val="10"/>
                <c:pt idx="0">
                  <c:v>5.2495132285630302</c:v>
                </c:pt>
                <c:pt idx="1">
                  <c:v>3.9257670086856815</c:v>
                </c:pt>
                <c:pt idx="2">
                  <c:v>4.8047610435235217</c:v>
                </c:pt>
                <c:pt idx="3">
                  <c:v>15.425261582400799</c:v>
                </c:pt>
                <c:pt idx="4">
                  <c:v>17.442570999562484</c:v>
                </c:pt>
                <c:pt idx="5">
                  <c:v>36.246384869550063</c:v>
                </c:pt>
                <c:pt idx="6">
                  <c:v>10.910456722559255</c:v>
                </c:pt>
                <c:pt idx="7">
                  <c:v>28.923012272765376</c:v>
                </c:pt>
                <c:pt idx="8">
                  <c:v>46.03389182934599</c:v>
                </c:pt>
                <c:pt idx="9">
                  <c:v>63.494487868489657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7-4516-A2E9-C8CDB87571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70160008"/>
        <c:axId val="1070162528"/>
      </c:barChart>
      <c:catAx>
        <c:axId val="1070160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0162528"/>
        <c:crosses val="autoZero"/>
        <c:auto val="1"/>
        <c:lblAlgn val="ctr"/>
        <c:lblOffset val="100"/>
        <c:noMultiLvlLbl val="0"/>
      </c:catAx>
      <c:valAx>
        <c:axId val="107016252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0160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3.29'!$B$6</c:f>
              <c:strCache>
                <c:ptCount val="1"/>
                <c:pt idx="0">
                  <c:v>Utilizza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3.29'!$C$5:$F$5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Totale</c:v>
                </c:pt>
              </c:strCache>
            </c:strRef>
          </c:cat>
          <c:val>
            <c:numRef>
              <c:f>'figura 3.29'!$C$6:$F$6</c:f>
              <c:numCache>
                <c:formatCode>0.0</c:formatCode>
                <c:ptCount val="4"/>
                <c:pt idx="0">
                  <c:v>44.372306284953147</c:v>
                </c:pt>
                <c:pt idx="1">
                  <c:v>38.190969263738737</c:v>
                </c:pt>
                <c:pt idx="2">
                  <c:v>43.519963095087711</c:v>
                </c:pt>
                <c:pt idx="3">
                  <c:v>41.23156480128295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2-4A8F-BD35-050D084F5D7D}"/>
            </c:ext>
          </c:extLst>
        </c:ser>
        <c:ser>
          <c:idx val="1"/>
          <c:order val="1"/>
          <c:tx>
            <c:strRef>
              <c:f>'figura 3.29'!$B$7</c:f>
              <c:strCache>
                <c:ptCount val="1"/>
                <c:pt idx="0">
                  <c:v>Non utilizza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3.29'!$C$5:$F$5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Totale</c:v>
                </c:pt>
              </c:strCache>
            </c:strRef>
          </c:cat>
          <c:val>
            <c:numRef>
              <c:f>'figura 3.29'!$C$7:$F$7</c:f>
              <c:numCache>
                <c:formatCode>0.0</c:formatCode>
                <c:ptCount val="4"/>
                <c:pt idx="0">
                  <c:v>34.752422014885745</c:v>
                </c:pt>
                <c:pt idx="1">
                  <c:v>35.597499265476031</c:v>
                </c:pt>
                <c:pt idx="2">
                  <c:v>31.334006540863257</c:v>
                </c:pt>
                <c:pt idx="3">
                  <c:v>33.515432735107851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2-4A8F-BD35-050D084F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021115696"/>
        <c:axId val="1021106336"/>
      </c:barChart>
      <c:catAx>
        <c:axId val="1021115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1106336"/>
        <c:crosses val="autoZero"/>
        <c:auto val="1"/>
        <c:lblAlgn val="ctr"/>
        <c:lblOffset val="100"/>
        <c:noMultiLvlLbl val="0"/>
      </c:catAx>
      <c:valAx>
        <c:axId val="10211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111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3.30'!$B$12</c:f>
              <c:strCache>
                <c:ptCount val="1"/>
                <c:pt idx="0">
                  <c:v>Fino al 15%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3.30'!$C$11:$F$11</c:f>
              <c:strCache>
                <c:ptCount val="4"/>
                <c:pt idx="0">
                  <c:v>Totale</c:v>
                </c:pt>
                <c:pt idx="1">
                  <c:v>Alberghi</c:v>
                </c:pt>
                <c:pt idx="2">
                  <c:v>Affittacamere e bed and breakfast</c:v>
                </c:pt>
                <c:pt idx="3">
                  <c:v>Altre attività del turismo</c:v>
                </c:pt>
              </c:strCache>
            </c:strRef>
          </c:cat>
          <c:val>
            <c:numRef>
              <c:f>'fig 3.30'!$C$12:$F$12</c:f>
              <c:numCache>
                <c:formatCode>0.0</c:formatCode>
                <c:ptCount val="4"/>
                <c:pt idx="0">
                  <c:v>52.24058163233763</c:v>
                </c:pt>
                <c:pt idx="1">
                  <c:v>56.822171549680903</c:v>
                </c:pt>
                <c:pt idx="2">
                  <c:v>47.837314577084598</c:v>
                </c:pt>
                <c:pt idx="3">
                  <c:v>61.066601060856158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2-4A65-AF2D-64764F8EF953}"/>
            </c:ext>
          </c:extLst>
        </c:ser>
        <c:ser>
          <c:idx val="1"/>
          <c:order val="1"/>
          <c:tx>
            <c:strRef>
              <c:f>'fig 3.30'!$B$13</c:f>
              <c:strCache>
                <c:ptCount val="1"/>
                <c:pt idx="0">
                  <c:v>15% e oltre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3.30'!$C$11:$F$11</c:f>
              <c:strCache>
                <c:ptCount val="4"/>
                <c:pt idx="0">
                  <c:v>Totale</c:v>
                </c:pt>
                <c:pt idx="1">
                  <c:v>Alberghi</c:v>
                </c:pt>
                <c:pt idx="2">
                  <c:v>Affittacamere e bed and breakfast</c:v>
                </c:pt>
                <c:pt idx="3">
                  <c:v>Altre attività del turismo</c:v>
                </c:pt>
              </c:strCache>
            </c:strRef>
          </c:cat>
          <c:val>
            <c:numRef>
              <c:f>'fig 3.30'!$C$13:$F$13</c:f>
              <c:numCache>
                <c:formatCode>0.0</c:formatCode>
                <c:ptCount val="4"/>
                <c:pt idx="0">
                  <c:v>47.759418367662335</c:v>
                </c:pt>
                <c:pt idx="1">
                  <c:v>43.17782845031919</c:v>
                </c:pt>
                <c:pt idx="2">
                  <c:v>52.162685422916141</c:v>
                </c:pt>
                <c:pt idx="3">
                  <c:v>38.933398939143814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2-4A65-AF2D-64764F8EF9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91008464"/>
        <c:axId val="1191004720"/>
      </c:barChart>
      <c:catAx>
        <c:axId val="119100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1004720"/>
        <c:crosses val="autoZero"/>
        <c:auto val="1"/>
        <c:lblAlgn val="ctr"/>
        <c:lblOffset val="100"/>
        <c:noMultiLvlLbl val="0"/>
      </c:catAx>
      <c:valAx>
        <c:axId val="119100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100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3.31'!$A$4</c:f>
              <c:strCache>
                <c:ptCount val="1"/>
                <c:pt idx="0">
                  <c:v>Imprese che hanno investito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3.31'!$B$3:$E$3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Totale</c:v>
                </c:pt>
              </c:strCache>
            </c:strRef>
          </c:cat>
          <c:val>
            <c:numRef>
              <c:f>'fig 3.31'!$B$4:$E$4</c:f>
              <c:numCache>
                <c:formatCode>0.0</c:formatCode>
                <c:ptCount val="4"/>
                <c:pt idx="0">
                  <c:v>33.290715694439811</c:v>
                </c:pt>
                <c:pt idx="1">
                  <c:v>28.958714323710737</c:v>
                </c:pt>
                <c:pt idx="2">
                  <c:v>21.671216359085982</c:v>
                </c:pt>
                <c:pt idx="3">
                  <c:v>30.368063663501644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1-4832-A5D9-3E8B87785011}"/>
            </c:ext>
          </c:extLst>
        </c:ser>
        <c:ser>
          <c:idx val="1"/>
          <c:order val="1"/>
          <c:tx>
            <c:strRef>
              <c:f>'fig 3.31'!$A$5</c:f>
              <c:strCache>
                <c:ptCount val="1"/>
                <c:pt idx="0">
                  <c:v>Imprese che non hanno ancora investito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3.31'!$B$3:$E$3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Totale</c:v>
                </c:pt>
              </c:strCache>
            </c:strRef>
          </c:cat>
          <c:val>
            <c:numRef>
              <c:f>'fig 3.31'!$B$5:$E$5</c:f>
              <c:numCache>
                <c:formatCode>0.0</c:formatCode>
                <c:ptCount val="4"/>
                <c:pt idx="0">
                  <c:v>9.3957904388364692</c:v>
                </c:pt>
                <c:pt idx="1">
                  <c:v>11.274424841244096</c:v>
                </c:pt>
                <c:pt idx="2">
                  <c:v>21.342173260071611</c:v>
                </c:pt>
                <c:pt idx="3">
                  <c:v>11.038952429144059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1-4832-A5D9-3E8B87785011}"/>
            </c:ext>
          </c:extLst>
        </c:ser>
        <c:ser>
          <c:idx val="2"/>
          <c:order val="2"/>
          <c:tx>
            <c:strRef>
              <c:f>'fig 3.31'!$A$6</c:f>
              <c:strCache>
                <c:ptCount val="1"/>
                <c:pt idx="0">
                  <c:v>Imprese che non investiranno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3.31'!$B$3:$E$3</c:f>
              <c:strCache>
                <c:ptCount val="4"/>
                <c:pt idx="0">
                  <c:v>Alberghi</c:v>
                </c:pt>
                <c:pt idx="1">
                  <c:v>Affittacamere e bed and breakfast</c:v>
                </c:pt>
                <c:pt idx="2">
                  <c:v>Altre attività del turismo</c:v>
                </c:pt>
                <c:pt idx="3">
                  <c:v>Totale</c:v>
                </c:pt>
              </c:strCache>
            </c:strRef>
          </c:cat>
          <c:val>
            <c:numRef>
              <c:f>'fig 3.31'!$B$6:$E$6</c:f>
              <c:numCache>
                <c:formatCode>0.0</c:formatCode>
                <c:ptCount val="4"/>
                <c:pt idx="0">
                  <c:v>57.313493866723832</c:v>
                </c:pt>
                <c:pt idx="1">
                  <c:v>59.766860835045946</c:v>
                </c:pt>
                <c:pt idx="2">
                  <c:v>56.98661038084245</c:v>
                </c:pt>
                <c:pt idx="3">
                  <c:v>58.592983907353393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1-4832-A5D9-3E8B877850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96512032"/>
        <c:axId val="1196515360"/>
      </c:barChart>
      <c:catAx>
        <c:axId val="119651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6515360"/>
        <c:crosses val="autoZero"/>
        <c:auto val="1"/>
        <c:lblAlgn val="ctr"/>
        <c:lblOffset val="100"/>
        <c:noMultiLvlLbl val="0"/>
      </c:catAx>
      <c:valAx>
        <c:axId val="119651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651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Occupati/Settore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3.32'!$B$39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3.32'!$A$40:$A$43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3.32'!$B$40:$B$43</c:f>
              <c:numCache>
                <c:formatCode>#,##0</c:formatCode>
                <c:ptCount val="4"/>
                <c:pt idx="0">
                  <c:v>393041.67974184378</c:v>
                </c:pt>
                <c:pt idx="1">
                  <c:v>736232.48736319435</c:v>
                </c:pt>
                <c:pt idx="2">
                  <c:v>637606.86736516061</c:v>
                </c:pt>
                <c:pt idx="3">
                  <c:v>1766881.0344702043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A-4C35-A046-8C964F325F69}"/>
            </c:ext>
          </c:extLst>
        </c:ser>
        <c:ser>
          <c:idx val="1"/>
          <c:order val="1"/>
          <c:tx>
            <c:strRef>
              <c:f>'Fig 3.32'!$C$39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3.32'!$A$40:$A$43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3.32'!$C$40:$C$43</c:f>
              <c:numCache>
                <c:formatCode>#,##0</c:formatCode>
                <c:ptCount val="4"/>
                <c:pt idx="0">
                  <c:v>414803.93905328552</c:v>
                </c:pt>
                <c:pt idx="1">
                  <c:v>669736.55389170977</c:v>
                </c:pt>
                <c:pt idx="2">
                  <c:v>603379.2940268378</c:v>
                </c:pt>
                <c:pt idx="3">
                  <c:v>1687919.7869718291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1A-4C35-A046-8C964F325F69}"/>
            </c:ext>
          </c:extLst>
        </c:ser>
        <c:ser>
          <c:idx val="2"/>
          <c:order val="2"/>
          <c:tx>
            <c:strRef>
              <c:f>'Fig 3.32'!$D$39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3.32'!$A$40:$A$43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3.32'!$D$40:$D$43</c:f>
              <c:numCache>
                <c:formatCode>#,##0</c:formatCode>
                <c:ptCount val="4"/>
                <c:pt idx="0">
                  <c:v>439212.07326754573</c:v>
                </c:pt>
                <c:pt idx="1">
                  <c:v>727119.8447601021</c:v>
                </c:pt>
                <c:pt idx="2">
                  <c:v>638404.2504045777</c:v>
                </c:pt>
                <c:pt idx="3">
                  <c:v>1804736.1684322364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1A-4C35-A046-8C964F325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Occupati,</a:t>
            </a:r>
            <a:r>
              <a:rPr lang="it-IT" baseline="0"/>
              <a:t> Dipendenti e Indipendenti -  2021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 3.32'!$C$57</c:f>
              <c:strCache>
                <c:ptCount val="1"/>
                <c:pt idx="0">
                  <c:v>Indipendenti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3.32'!$A$58:$A$61</c:f>
            </c:multiLvlStrRef>
          </c:cat>
          <c:val>
            <c:numRef>
              <c:f>'Fig 3.32'!$C$58:$C$61</c:f>
            </c:numRef>
          </c:val>
          <c:extLst>
            <c:ext xmlns:c16="http://schemas.microsoft.com/office/drawing/2014/chart" uri="{C3380CC4-5D6E-409C-BE32-E72D297353CC}">
              <c16:uniqueId val="{00000000-DE7F-4401-9884-7CC4EE1396A6}"/>
            </c:ext>
          </c:extLst>
        </c:ser>
        <c:ser>
          <c:idx val="0"/>
          <c:order val="1"/>
          <c:tx>
            <c:strRef>
              <c:f>'Fig 3.32'!$B$57</c:f>
              <c:strCache>
                <c:ptCount val="1"/>
                <c:pt idx="0">
                  <c:v>Dipendenti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3.32'!$A$58:$A$61</c:f>
            </c:multiLvlStrRef>
          </c:cat>
          <c:val>
            <c:numRef>
              <c:f>'Fig 3.32'!$B$58:$B$61</c:f>
            </c:numRef>
          </c:val>
          <c:extLst>
            <c:ext xmlns:c16="http://schemas.microsoft.com/office/drawing/2014/chart" uri="{C3380CC4-5D6E-409C-BE32-E72D297353CC}">
              <c16:uniqueId val="{00000001-DE7F-4401-9884-7CC4EE1396A6}"/>
            </c:ext>
          </c:extLst>
        </c:ser>
        <c:ser>
          <c:idx val="2"/>
          <c:order val="2"/>
          <c:tx>
            <c:strRef>
              <c:f>'Fig 3.32'!$D$57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3.32'!$A$58:$A$61</c:f>
            </c:multiLvlStrRef>
          </c:cat>
          <c:val>
            <c:numRef>
              <c:f>'Fig 3.32'!$D$58:$D$61</c:f>
            </c:numRef>
          </c:val>
          <c:extLst>
            <c:ext xmlns:c16="http://schemas.microsoft.com/office/drawing/2014/chart" uri="{C3380CC4-5D6E-409C-BE32-E72D297353CC}">
              <c16:uniqueId val="{00000002-DE7F-4401-9884-7CC4EE13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Occupati/Settore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3.33'!$B$35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3.33'!$A$36:$A$39</c:f>
            </c:multiLvlStrRef>
          </c:cat>
          <c:val>
            <c:numRef>
              <c:f>'Fig 3.33'!$B$36:$B$39</c:f>
            </c:numRef>
          </c:val>
          <c:extLst>
            <c:ext xmlns:c16="http://schemas.microsoft.com/office/drawing/2014/chart" uri="{C3380CC4-5D6E-409C-BE32-E72D297353CC}">
              <c16:uniqueId val="{00000000-DA56-4B32-949D-82D866455AE1}"/>
            </c:ext>
          </c:extLst>
        </c:ser>
        <c:ser>
          <c:idx val="1"/>
          <c:order val="1"/>
          <c:tx>
            <c:strRef>
              <c:f>'Fig 3.33'!$C$35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3.33'!$A$36:$A$39</c:f>
            </c:multiLvlStrRef>
          </c:cat>
          <c:val>
            <c:numRef>
              <c:f>'Fig 3.33'!$C$36:$C$39</c:f>
            </c:numRef>
          </c:val>
          <c:extLst>
            <c:ext xmlns:c16="http://schemas.microsoft.com/office/drawing/2014/chart" uri="{C3380CC4-5D6E-409C-BE32-E72D297353CC}">
              <c16:uniqueId val="{00000001-DA56-4B32-949D-82D866455AE1}"/>
            </c:ext>
          </c:extLst>
        </c:ser>
        <c:ser>
          <c:idx val="2"/>
          <c:order val="2"/>
          <c:tx>
            <c:strRef>
              <c:f>'Fig 3.33'!$D$35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3.33'!$A$36:$A$39</c:f>
            </c:multiLvlStrRef>
          </c:cat>
          <c:val>
            <c:numRef>
              <c:f>'Fig 3.33'!$D$36:$D$39</c:f>
            </c:numRef>
          </c:val>
          <c:extLst>
            <c:ext xmlns:c16="http://schemas.microsoft.com/office/drawing/2014/chart" uri="{C3380CC4-5D6E-409C-BE32-E72D297353CC}">
              <c16:uniqueId val="{00000002-DA56-4B32-949D-82D866455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Occupati,</a:t>
            </a:r>
            <a:r>
              <a:rPr lang="it-IT" baseline="0"/>
              <a:t> Dipendenti e Indipendenti -  2021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 3.33'!$C$54</c:f>
              <c:strCache>
                <c:ptCount val="1"/>
                <c:pt idx="0">
                  <c:v>Indipendenti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3.33'!$A$55:$A$58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3.33'!$C$55:$C$58</c:f>
              <c:numCache>
                <c:formatCode>#,##0</c:formatCode>
                <c:ptCount val="4"/>
                <c:pt idx="0">
                  <c:v>46960.231931916482</c:v>
                </c:pt>
                <c:pt idx="1">
                  <c:v>132489.01130230076</c:v>
                </c:pt>
                <c:pt idx="2">
                  <c:v>78889.842564188351</c:v>
                </c:pt>
                <c:pt idx="3">
                  <c:v>258339.08579840473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4-4B1F-8DE7-2D61DEAED8DC}"/>
            </c:ext>
          </c:extLst>
        </c:ser>
        <c:ser>
          <c:idx val="0"/>
          <c:order val="1"/>
          <c:tx>
            <c:strRef>
              <c:f>'Fig 3.33'!$B$54</c:f>
              <c:strCache>
                <c:ptCount val="1"/>
                <c:pt idx="0">
                  <c:v>Dipendenti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3.33'!$A$55:$A$58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3.33'!$B$55:$B$58</c:f>
              <c:numCache>
                <c:formatCode>#,##0</c:formatCode>
                <c:ptCount val="4"/>
                <c:pt idx="0">
                  <c:v>392251.84133562923</c:v>
                </c:pt>
                <c:pt idx="1">
                  <c:v>594630.83345780137</c:v>
                </c:pt>
                <c:pt idx="2">
                  <c:v>559514.40784038941</c:v>
                </c:pt>
                <c:pt idx="3">
                  <c:v>1546397.0826338318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4-4B1F-8DE7-2D61DEAED8DC}"/>
            </c:ext>
          </c:extLst>
        </c:ser>
        <c:ser>
          <c:idx val="2"/>
          <c:order val="2"/>
          <c:tx>
            <c:strRef>
              <c:f>'Fig 3.33'!$D$54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3.33'!$A$55:$A$58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3.33'!$D$55:$D$58</c:f>
              <c:numCache>
                <c:formatCode>#,##0</c:formatCode>
                <c:ptCount val="4"/>
                <c:pt idx="0">
                  <c:v>439212.07326754573</c:v>
                </c:pt>
                <c:pt idx="1">
                  <c:v>727119.8447601021</c:v>
                </c:pt>
                <c:pt idx="2">
                  <c:v>638404.2504045777</c:v>
                </c:pt>
                <c:pt idx="3">
                  <c:v>1804736.1684322364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4-4B1F-8DE7-2D61DEAED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Dipendenti/Settore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3.34'!$B$4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3.34'!$A$5:$A$8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3.34'!$B$5:$B$8</c:f>
              <c:numCache>
                <c:formatCode>#,##0</c:formatCode>
                <c:ptCount val="4"/>
                <c:pt idx="0">
                  <c:v>350769.19622273056</c:v>
                </c:pt>
                <c:pt idx="1">
                  <c:v>603127.18278931698</c:v>
                </c:pt>
                <c:pt idx="2">
                  <c:v>557082.85774071049</c:v>
                </c:pt>
                <c:pt idx="3">
                  <c:v>1510979.2367527636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6-4469-99E5-92102D8E905D}"/>
            </c:ext>
          </c:extLst>
        </c:ser>
        <c:ser>
          <c:idx val="1"/>
          <c:order val="1"/>
          <c:tx>
            <c:strRef>
              <c:f>'Fig 3.34'!$C$4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3.34'!$A$5:$A$8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3.34'!$C$5:$C$8</c:f>
              <c:numCache>
                <c:formatCode>#,##0</c:formatCode>
                <c:ptCount val="4"/>
                <c:pt idx="0">
                  <c:v>371446.1098555387</c:v>
                </c:pt>
                <c:pt idx="1">
                  <c:v>540277.3102493987</c:v>
                </c:pt>
                <c:pt idx="2">
                  <c:v>530546.49131055863</c:v>
                </c:pt>
                <c:pt idx="3">
                  <c:v>1442269.9114154913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6-4469-99E5-92102D8E905D}"/>
            </c:ext>
          </c:extLst>
        </c:ser>
        <c:ser>
          <c:idx val="2"/>
          <c:order val="2"/>
          <c:tx>
            <c:strRef>
              <c:f>'Fig 3.34'!$D$4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3.34'!$A$5:$A$8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3.34'!$D$5:$D$8</c:f>
              <c:numCache>
                <c:formatCode>#,##0</c:formatCode>
                <c:ptCount val="4"/>
                <c:pt idx="0">
                  <c:v>392251.84133562923</c:v>
                </c:pt>
                <c:pt idx="1">
                  <c:v>594630.83345780137</c:v>
                </c:pt>
                <c:pt idx="2">
                  <c:v>559514.40784038941</c:v>
                </c:pt>
                <c:pt idx="3">
                  <c:v>1546397.0826338318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6-4469-99E5-92102D8E90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  <c:max val="1600000"/>
        </c:scaling>
        <c:delete val="1"/>
        <c:axPos val="l"/>
        <c:numFmt formatCode="#,##0" sourceLinked="1"/>
        <c:majorTickMark val="none"/>
        <c:minorTickMark val="none"/>
        <c:tickLblPos val="nextTo"/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Occupati/Settore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3.34'!$B$37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3.34'!$A$38:$A$41</c:f>
            </c:multiLvlStrRef>
          </c:cat>
          <c:val>
            <c:numRef>
              <c:f>'Fig 3.34'!$B$38:$B$41</c:f>
            </c:numRef>
          </c:val>
          <c:extLst>
            <c:ext xmlns:c16="http://schemas.microsoft.com/office/drawing/2014/chart" uri="{C3380CC4-5D6E-409C-BE32-E72D297353CC}">
              <c16:uniqueId val="{00000000-31AB-4D01-9AD1-B86BD5C8C26D}"/>
            </c:ext>
          </c:extLst>
        </c:ser>
        <c:ser>
          <c:idx val="1"/>
          <c:order val="1"/>
          <c:tx>
            <c:strRef>
              <c:f>'Fig 3.34'!$C$37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3.34'!$A$38:$A$41</c:f>
            </c:multiLvlStrRef>
          </c:cat>
          <c:val>
            <c:numRef>
              <c:f>'Fig 3.34'!$C$38:$C$41</c:f>
            </c:numRef>
          </c:val>
          <c:extLst>
            <c:ext xmlns:c16="http://schemas.microsoft.com/office/drawing/2014/chart" uri="{C3380CC4-5D6E-409C-BE32-E72D297353CC}">
              <c16:uniqueId val="{00000001-31AB-4D01-9AD1-B86BD5C8C26D}"/>
            </c:ext>
          </c:extLst>
        </c:ser>
        <c:ser>
          <c:idx val="2"/>
          <c:order val="2"/>
          <c:tx>
            <c:strRef>
              <c:f>'Fig 3.34'!$D$37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3.34'!$A$38:$A$41</c:f>
            </c:multiLvlStrRef>
          </c:cat>
          <c:val>
            <c:numRef>
              <c:f>'Fig 3.34'!$D$38:$D$41</c:f>
            </c:numRef>
          </c:val>
          <c:extLst>
            <c:ext xmlns:c16="http://schemas.microsoft.com/office/drawing/2014/chart" uri="{C3380CC4-5D6E-409C-BE32-E72D297353CC}">
              <c16:uniqueId val="{00000002-31AB-4D01-9AD1-B86BD5C8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67825896762903"/>
          <c:y val="5.2631578947368418E-2"/>
          <c:w val="0.87232174103237092"/>
          <c:h val="0.749678132338720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3.3'!$C$8</c:f>
              <c:strCache>
                <c:ptCount val="1"/>
                <c:pt idx="0">
                  <c:v>prima del 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3.3'!$D$7:$G$7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3.3'!$D$8:$G$8</c:f>
              <c:numCache>
                <c:formatCode>###0.0</c:formatCode>
                <c:ptCount val="4"/>
                <c:pt idx="0">
                  <c:v>15.023558989514859</c:v>
                </c:pt>
                <c:pt idx="1">
                  <c:v>5.7497885576403247</c:v>
                </c:pt>
                <c:pt idx="2">
                  <c:v>33.122619038410164</c:v>
                </c:pt>
                <c:pt idx="3">
                  <c:v>24.037442328657683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5-4719-8039-1A627B8AD9D0}"/>
            </c:ext>
          </c:extLst>
        </c:ser>
        <c:ser>
          <c:idx val="1"/>
          <c:order val="1"/>
          <c:tx>
            <c:strRef>
              <c:f>'Fig 3.3'!$C$9</c:f>
              <c:strCache>
                <c:ptCount val="1"/>
                <c:pt idx="0">
                  <c:v>dal 2014 al 2016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3.3'!$D$7:$G$7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3.3'!$D$9:$G$9</c:f>
              <c:numCache>
                <c:formatCode>###0.0</c:formatCode>
                <c:ptCount val="4"/>
                <c:pt idx="0">
                  <c:v>18.519003587304098</c:v>
                </c:pt>
                <c:pt idx="1">
                  <c:v>10.209295388577749</c:v>
                </c:pt>
                <c:pt idx="2">
                  <c:v>25.657101598451309</c:v>
                </c:pt>
                <c:pt idx="3">
                  <c:v>20.560600543147245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5-4719-8039-1A627B8AD9D0}"/>
            </c:ext>
          </c:extLst>
        </c:ser>
        <c:ser>
          <c:idx val="2"/>
          <c:order val="2"/>
          <c:tx>
            <c:strRef>
              <c:f>'Fig 3.3'!$C$10</c:f>
              <c:strCache>
                <c:ptCount val="1"/>
                <c:pt idx="0">
                  <c:v>dal 2017 al 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3.3'!$D$7:$G$7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3.3'!$D$10:$G$10</c:f>
              <c:numCache>
                <c:formatCode>###0.0</c:formatCode>
                <c:ptCount val="4"/>
                <c:pt idx="0">
                  <c:v>39.275991775461108</c:v>
                </c:pt>
                <c:pt idx="1">
                  <c:v>39.322352784434123</c:v>
                </c:pt>
                <c:pt idx="2">
                  <c:v>35.559514552219873</c:v>
                </c:pt>
                <c:pt idx="3">
                  <c:v>36.820680093289781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25-4719-8039-1A627B8AD9D0}"/>
            </c:ext>
          </c:extLst>
        </c:ser>
        <c:ser>
          <c:idx val="3"/>
          <c:order val="3"/>
          <c:tx>
            <c:strRef>
              <c:f>'Fig 3.3'!$C$11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8.8888888888888892E-2"/>
                  <c:y val="4.82456140350877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5-4719-8039-1A627B8AD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3.3'!$D$7:$G$7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3.3'!$D$11:$G$11</c:f>
              <c:numCache>
                <c:formatCode>###0.0</c:formatCode>
                <c:ptCount val="4"/>
                <c:pt idx="0">
                  <c:v>14.470842253256874</c:v>
                </c:pt>
                <c:pt idx="1">
                  <c:v>27.769689763113842</c:v>
                </c:pt>
                <c:pt idx="2">
                  <c:v>3.113891390470573</c:v>
                </c:pt>
                <c:pt idx="3">
                  <c:v>11.247910946649498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25-4719-8039-1A627B8AD9D0}"/>
            </c:ext>
          </c:extLst>
        </c:ser>
        <c:ser>
          <c:idx val="4"/>
          <c:order val="4"/>
          <c:tx>
            <c:strRef>
              <c:f>'Fig 3.3'!$C$12</c:f>
              <c:strCache>
                <c:ptCount val="1"/>
                <c:pt idx="0">
                  <c:v>2021-2022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6.666666666666666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569335083114605E-2"/>
                      <c:h val="4.81799972371874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E25-4719-8039-1A627B8AD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3.3'!$D$7:$G$7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3.3'!$D$12:$G$12</c:f>
              <c:numCache>
                <c:formatCode>###0.0</c:formatCode>
                <c:ptCount val="4"/>
                <c:pt idx="0">
                  <c:v>12.71060339446306</c:v>
                </c:pt>
                <c:pt idx="1">
                  <c:v>16.948873506234079</c:v>
                </c:pt>
                <c:pt idx="2">
                  <c:v>2.5468734204478904</c:v>
                </c:pt>
                <c:pt idx="3">
                  <c:v>7.333366088255282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25-4719-8039-1A627B8AD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506944"/>
        <c:axId val="2141194064"/>
      </c:barChart>
      <c:dateAx>
        <c:axId val="36850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41194064"/>
        <c:crosses val="autoZero"/>
        <c:auto val="0"/>
        <c:lblOffset val="100"/>
        <c:baseTimeUnit val="days"/>
      </c:dateAx>
      <c:valAx>
        <c:axId val="21411940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850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Indipendenti/Settore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3.34'!$B$20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3.34'!$A$21:$A$24</c:f>
            </c:multiLvlStrRef>
          </c:cat>
          <c:val>
            <c:numRef>
              <c:f>'Fig 3.34'!$B$21:$B$24</c:f>
            </c:numRef>
          </c:val>
          <c:extLst>
            <c:ext xmlns:c16="http://schemas.microsoft.com/office/drawing/2014/chart" uri="{C3380CC4-5D6E-409C-BE32-E72D297353CC}">
              <c16:uniqueId val="{00000000-E2CF-4EBC-AF05-8CDED3E82E4D}"/>
            </c:ext>
          </c:extLst>
        </c:ser>
        <c:ser>
          <c:idx val="1"/>
          <c:order val="1"/>
          <c:tx>
            <c:strRef>
              <c:f>'Fig 3.34'!$C$20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3.34'!$A$21:$A$24</c:f>
            </c:multiLvlStrRef>
          </c:cat>
          <c:val>
            <c:numRef>
              <c:f>'Fig 3.34'!$C$21:$C$24</c:f>
            </c:numRef>
          </c:val>
          <c:extLst>
            <c:ext xmlns:c16="http://schemas.microsoft.com/office/drawing/2014/chart" uri="{C3380CC4-5D6E-409C-BE32-E72D297353CC}">
              <c16:uniqueId val="{00000001-E2CF-4EBC-AF05-8CDED3E82E4D}"/>
            </c:ext>
          </c:extLst>
        </c:ser>
        <c:ser>
          <c:idx val="2"/>
          <c:order val="2"/>
          <c:tx>
            <c:strRef>
              <c:f>'Fig 3.34'!$D$20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multiLvlStrRef>
              <c:f>'Fig 3.34'!$A$21:$A$24</c:f>
            </c:multiLvlStrRef>
          </c:cat>
          <c:val>
            <c:numRef>
              <c:f>'Fig 3.34'!$D$21:$D$24</c:f>
            </c:numRef>
          </c:val>
          <c:extLst>
            <c:ext xmlns:c16="http://schemas.microsoft.com/office/drawing/2014/chart" uri="{C3380CC4-5D6E-409C-BE32-E72D297353CC}">
              <c16:uniqueId val="{00000002-E2CF-4EBC-AF05-8CDED3E82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  <c:max val="300000.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Occupati,</a:t>
            </a:r>
            <a:r>
              <a:rPr lang="it-IT" baseline="0"/>
              <a:t> Dipendenti e Indipendenti -  2021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 3.34'!$C$55</c:f>
              <c:strCache>
                <c:ptCount val="1"/>
                <c:pt idx="0">
                  <c:v>Indipendenti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3.34'!$A$56:$A$59</c:f>
            </c:multiLvlStrRef>
          </c:cat>
          <c:val>
            <c:numRef>
              <c:f>'Fig 3.34'!$C$56:$C$59</c:f>
            </c:numRef>
          </c:val>
          <c:extLst>
            <c:ext xmlns:c16="http://schemas.microsoft.com/office/drawing/2014/chart" uri="{C3380CC4-5D6E-409C-BE32-E72D297353CC}">
              <c16:uniqueId val="{00000000-735F-4041-8FD0-AE8E5EBDFD50}"/>
            </c:ext>
          </c:extLst>
        </c:ser>
        <c:ser>
          <c:idx val="0"/>
          <c:order val="1"/>
          <c:tx>
            <c:strRef>
              <c:f>'Fig 3.34'!$B$55</c:f>
              <c:strCache>
                <c:ptCount val="1"/>
                <c:pt idx="0">
                  <c:v>Dipendenti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3.34'!$A$56:$A$59</c:f>
            </c:multiLvlStrRef>
          </c:cat>
          <c:val>
            <c:numRef>
              <c:f>'Fig 3.34'!$B$56:$B$59</c:f>
            </c:numRef>
          </c:val>
          <c:extLst>
            <c:ext xmlns:c16="http://schemas.microsoft.com/office/drawing/2014/chart" uri="{C3380CC4-5D6E-409C-BE32-E72D297353CC}">
              <c16:uniqueId val="{00000001-735F-4041-8FD0-AE8E5EBDFD50}"/>
            </c:ext>
          </c:extLst>
        </c:ser>
        <c:ser>
          <c:idx val="2"/>
          <c:order val="2"/>
          <c:tx>
            <c:strRef>
              <c:f>'Fig 3.34'!$D$55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3.34'!$A$56:$A$59</c:f>
            </c:multiLvlStrRef>
          </c:cat>
          <c:val>
            <c:numRef>
              <c:f>'Fig 3.34'!$D$56:$D$59</c:f>
            </c:numRef>
          </c:val>
          <c:extLst>
            <c:ext xmlns:c16="http://schemas.microsoft.com/office/drawing/2014/chart" uri="{C3380CC4-5D6E-409C-BE32-E72D297353CC}">
              <c16:uniqueId val="{00000002-735F-4041-8FD0-AE8E5EBDF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Occupati,</a:t>
            </a:r>
            <a:r>
              <a:rPr lang="it-IT" baseline="0"/>
              <a:t> Dipendenti e Indipendenti -  2021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'Tab. 3.23_'!$C$53</c:f>
              <c:strCache>
                <c:ptCount val="1"/>
                <c:pt idx="0">
                  <c:v>Indipendenti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'Tab. 3.23_'!$A$54:$A$57</c:f>
            </c:multiLvlStrRef>
          </c:cat>
          <c:val>
            <c:numRef>
              <c:f>'Tab. 3.23_'!$C$54:$C$57</c:f>
            </c:numRef>
          </c:val>
          <c:extLst>
            <c:ext xmlns:c16="http://schemas.microsoft.com/office/drawing/2014/chart" uri="{C3380CC4-5D6E-409C-BE32-E72D297353CC}">
              <c16:uniqueId val="{00000000-5D84-4652-AD00-B3A620A5D364}"/>
            </c:ext>
          </c:extLst>
        </c:ser>
        <c:ser>
          <c:idx val="0"/>
          <c:order val="1"/>
          <c:tx>
            <c:strRef>
              <c:f>'Tab. 3.23_'!$B$53</c:f>
              <c:strCache>
                <c:ptCount val="1"/>
                <c:pt idx="0">
                  <c:v>Dipendenti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'Tab. 3.23_'!$A$54:$A$57</c:f>
            </c:multiLvlStrRef>
          </c:cat>
          <c:val>
            <c:numRef>
              <c:f>'Tab. 3.23_'!$B$54:$B$57</c:f>
            </c:numRef>
          </c:val>
          <c:extLst>
            <c:ext xmlns:c16="http://schemas.microsoft.com/office/drawing/2014/chart" uri="{C3380CC4-5D6E-409C-BE32-E72D297353CC}">
              <c16:uniqueId val="{00000001-5D84-4652-AD00-B3A620A5D364}"/>
            </c:ext>
          </c:extLst>
        </c:ser>
        <c:ser>
          <c:idx val="2"/>
          <c:order val="2"/>
          <c:tx>
            <c:strRef>
              <c:f>'Tab. 3.23_'!$D$53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'Tab. 3.23_'!$A$54:$A$57</c:f>
            </c:multiLvlStrRef>
          </c:cat>
          <c:val>
            <c:numRef>
              <c:f>'Tab. 3.23_'!$D$54:$D$57</c:f>
            </c:numRef>
          </c:val>
          <c:extLst>
            <c:ext xmlns:c16="http://schemas.microsoft.com/office/drawing/2014/chart" uri="{C3380CC4-5D6E-409C-BE32-E72D297353CC}">
              <c16:uniqueId val="{00000002-5D84-4652-AD00-B3A620A5D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141184"/>
        <c:axId val="905342160"/>
      </c:barChart>
      <c:catAx>
        <c:axId val="1035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42160"/>
        <c:crosses val="autoZero"/>
        <c:auto val="1"/>
        <c:lblAlgn val="ctr"/>
        <c:lblOffset val="100"/>
        <c:noMultiLvlLbl val="0"/>
      </c:catAx>
      <c:valAx>
        <c:axId val="905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5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'Tab. 3.24_'!$C$188</c:f>
              <c:strCache>
                <c:ptCount val="1"/>
                <c:pt idx="0">
                  <c:v>DPU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path path="circle">
                <a:fillToRect l="100000" b="100000"/>
              </a:path>
              <a:tileRect t="-100000" r="-100000"/>
            </a:gra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'Tab. 3.24_'!$B$189:$B$198</c:f>
            </c:multiLvlStrRef>
          </c:cat>
          <c:val>
            <c:numRef>
              <c:f>'Tab. 3.24_'!$C$189:$C$198</c:f>
            </c:numRef>
          </c:val>
          <c:extLst>
            <c:ext xmlns:c16="http://schemas.microsoft.com/office/drawing/2014/chart" uri="{C3380CC4-5D6E-409C-BE32-E72D297353CC}">
              <c16:uniqueId val="{00000000-E1C7-4E35-9441-88D0DC419B7F}"/>
            </c:ext>
          </c:extLst>
        </c:ser>
        <c:ser>
          <c:idx val="1"/>
          <c:order val="1"/>
          <c:tx>
            <c:strRef>
              <c:f>'Tab. 3.24_'!$D$188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'Tab. 3.24_'!$B$189:$B$198</c:f>
            </c:multiLvlStrRef>
          </c:cat>
          <c:val>
            <c:numRef>
              <c:f>'Tab. 3.24_'!$D$189:$D$198</c:f>
            </c:numRef>
          </c:val>
          <c:extLst>
            <c:ext xmlns:c16="http://schemas.microsoft.com/office/drawing/2014/chart" uri="{C3380CC4-5D6E-409C-BE32-E72D297353CC}">
              <c16:uniqueId val="{00000001-E1C7-4E35-9441-88D0DC419B7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114054832"/>
        <c:axId val="90538584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'Tab. 3.24_'!$E$188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'Tab. 3.24_'!$B$189:$B$198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'Tab. 3.24_'!$E$189:$E$198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2-E1C7-4E35-9441-88D0DC419B7F}"/>
                  </c:ext>
                </c:extLst>
              </c15:ser>
            </c15:filteredBarSeries>
          </c:ext>
        </c:extLst>
      </c:barChart>
      <c:catAx>
        <c:axId val="111405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85840"/>
        <c:crosses val="autoZero"/>
        <c:auto val="1"/>
        <c:lblAlgn val="ctr"/>
        <c:lblOffset val="100"/>
        <c:noMultiLvlLbl val="0"/>
      </c:catAx>
      <c:valAx>
        <c:axId val="9053858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405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'Tab. 3.26_'!$B$186</c:f>
              <c:strCache>
                <c:ptCount val="1"/>
                <c:pt idx="0">
                  <c:v>DPU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path path="circle">
                <a:fillToRect l="100000" b="100000"/>
              </a:path>
              <a:tileRect t="-100000" r="-100000"/>
            </a:gra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'Tab. 3.26_'!$B$187:$B$196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'Tab. 3.26_'!$A$187:$A$196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23A-4966-9ED2-44DBA36F179E}"/>
            </c:ext>
          </c:extLst>
        </c:ser>
        <c:ser>
          <c:idx val="1"/>
          <c:order val="1"/>
          <c:tx>
            <c:strRef>
              <c:f>'Tab. 3.26_'!$C$186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'Tab. 3.26_'!$C$187:$C$196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'Tab. 3.26_'!$A$187:$A$196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23A-4966-9ED2-44DBA36F179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114054832"/>
        <c:axId val="90538584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'Tab. 3.26_'!$D$186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'Tab. 3.26_'!$D$187:$D$196</c15:sqref>
                        </c15:formulaRef>
                      </c:ext>
                    </c:extLst>
                  </c:numRef>
                </c:val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'Tab. 3.26_'!$A$187:$A$196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923A-4966-9ED2-44DBA36F179E}"/>
                  </c:ext>
                </c:extLst>
              </c15:ser>
            </c15:filteredBarSeries>
          </c:ext>
        </c:extLst>
      </c:barChart>
      <c:catAx>
        <c:axId val="111405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85840"/>
        <c:crosses val="autoZero"/>
        <c:auto val="1"/>
        <c:lblAlgn val="ctr"/>
        <c:lblOffset val="100"/>
        <c:noMultiLvlLbl val="0"/>
      </c:catAx>
      <c:valAx>
        <c:axId val="9053858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405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3.35'!$B$193</c:f>
              <c:strCache>
                <c:ptCount val="1"/>
                <c:pt idx="0">
                  <c:v>DPU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path path="circle">
                <a:fillToRect l="100000" b="100000"/>
              </a:path>
              <a:tileRect t="-100000" r="-100000"/>
            </a:gra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3.35'!$A$194:$A$203</c:f>
              <c:strCache>
                <c:ptCount val="10"/>
                <c:pt idx="0">
                  <c:v>Collaboratori coordinati e continuativi</c:v>
                </c:pt>
                <c:pt idx="1">
                  <c:v>Collaboratori occasionali</c:v>
                </c:pt>
                <c:pt idx="2">
                  <c:v>Consulenti a partita Iva</c:v>
                </c:pt>
                <c:pt idx="3">
                  <c:v>Agenti</c:v>
                </c:pt>
                <c:pt idx="4">
                  <c:v>Soci di cooperativa</c:v>
                </c:pt>
                <c:pt idx="5">
                  <c:v>Coadiuvanti familiari</c:v>
                </c:pt>
                <c:pt idx="6">
                  <c:v>Tirocini, borse di lavoro / Stage</c:v>
                </c:pt>
                <c:pt idx="7">
                  <c:v>Titolare di attività o soci</c:v>
                </c:pt>
                <c:pt idx="8">
                  <c:v>Lavoratori in somministrazione</c:v>
                </c:pt>
                <c:pt idx="9">
                  <c:v>Altro</c:v>
                </c:pt>
              </c:strCache>
            </c:strRef>
          </c:cat>
          <c:val>
            <c:numRef>
              <c:f>'Fig 3.35'!$B$194:$B$203</c:f>
              <c:numCache>
                <c:formatCode>#,##0</c:formatCode>
                <c:ptCount val="10"/>
                <c:pt idx="0">
                  <c:v>10189.067649523007</c:v>
                </c:pt>
                <c:pt idx="1">
                  <c:v>6993.3200589387288</c:v>
                </c:pt>
                <c:pt idx="2">
                  <c:v>5712.2770749849269</c:v>
                </c:pt>
                <c:pt idx="3">
                  <c:v>335.607446319193</c:v>
                </c:pt>
                <c:pt idx="4">
                  <c:v>1058.2293374182584</c:v>
                </c:pt>
                <c:pt idx="5">
                  <c:v>5683.5368504419948</c:v>
                </c:pt>
                <c:pt idx="6">
                  <c:v>3207.9818420417942</c:v>
                </c:pt>
                <c:pt idx="7">
                  <c:v>20936.355641277532</c:v>
                </c:pt>
                <c:pt idx="8">
                  <c:v>2676.7843804521203</c:v>
                </c:pt>
                <c:pt idx="9">
                  <c:v>2163.2375357376154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C-4718-A0E2-F793D89512C4}"/>
            </c:ext>
          </c:extLst>
        </c:ser>
        <c:ser>
          <c:idx val="1"/>
          <c:order val="1"/>
          <c:tx>
            <c:strRef>
              <c:f>'Fig 3.35'!$C$193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3.35'!$A$194:$A$203</c:f>
              <c:strCache>
                <c:ptCount val="10"/>
                <c:pt idx="0">
                  <c:v>Collaboratori coordinati e continuativi</c:v>
                </c:pt>
                <c:pt idx="1">
                  <c:v>Collaboratori occasionali</c:v>
                </c:pt>
                <c:pt idx="2">
                  <c:v>Consulenti a partita Iva</c:v>
                </c:pt>
                <c:pt idx="3">
                  <c:v>Agenti</c:v>
                </c:pt>
                <c:pt idx="4">
                  <c:v>Soci di cooperativa</c:v>
                </c:pt>
                <c:pt idx="5">
                  <c:v>Coadiuvanti familiari</c:v>
                </c:pt>
                <c:pt idx="6">
                  <c:v>Tirocini, borse di lavoro / Stage</c:v>
                </c:pt>
                <c:pt idx="7">
                  <c:v>Titolare di attività o soci</c:v>
                </c:pt>
                <c:pt idx="8">
                  <c:v>Lavoratori in somministrazione</c:v>
                </c:pt>
                <c:pt idx="9">
                  <c:v>Altro</c:v>
                </c:pt>
              </c:strCache>
            </c:strRef>
          </c:cat>
          <c:val>
            <c:numRef>
              <c:f>'Fig 3.35'!$C$194:$C$203</c:f>
              <c:numCache>
                <c:formatCode>#,##0</c:formatCode>
                <c:ptCount val="10"/>
                <c:pt idx="0">
                  <c:v>24549.889139946412</c:v>
                </c:pt>
                <c:pt idx="1">
                  <c:v>13696.111318451452</c:v>
                </c:pt>
                <c:pt idx="2">
                  <c:v>18191.128133386475</c:v>
                </c:pt>
                <c:pt idx="3">
                  <c:v>1767.7630075880852</c:v>
                </c:pt>
                <c:pt idx="4">
                  <c:v>4359.0983017917379</c:v>
                </c:pt>
                <c:pt idx="5">
                  <c:v>29565.465265390845</c:v>
                </c:pt>
                <c:pt idx="6">
                  <c:v>3199.4403018401449</c:v>
                </c:pt>
                <c:pt idx="7">
                  <c:v>86254.447993600377</c:v>
                </c:pt>
                <c:pt idx="8">
                  <c:v>10423.81767395872</c:v>
                </c:pt>
                <c:pt idx="9">
                  <c:v>7375.5268453150948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9C-4718-A0E2-F793D8951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114054832"/>
        <c:axId val="90538584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 3.35'!$D$193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'Fig 3.35'!$A$194:$A$203</c15:sqref>
                        </c15:formulaRef>
                      </c:ext>
                    </c:extLst>
                    <c:strCache>
                      <c:ptCount val="10"/>
                      <c:pt idx="0">
                        <c:v>Collaboratori coordinati e continuativi</c:v>
                      </c:pt>
                      <c:pt idx="1">
                        <c:v>Collaboratori occasionali</c:v>
                      </c:pt>
                      <c:pt idx="2">
                        <c:v>Consulenti a partita Iva</c:v>
                      </c:pt>
                      <c:pt idx="3">
                        <c:v>Agenti</c:v>
                      </c:pt>
                      <c:pt idx="4">
                        <c:v>Soci di cooperativa</c:v>
                      </c:pt>
                      <c:pt idx="5">
                        <c:v>Coadiuvanti familiari</c:v>
                      </c:pt>
                      <c:pt idx="6">
                        <c:v>Tirocini, borse di lavoro / Stage</c:v>
                      </c:pt>
                      <c:pt idx="7">
                        <c:v>Titolare di attività o soci</c:v>
                      </c:pt>
                      <c:pt idx="8">
                        <c:v>Lavoratori in somministrazione</c:v>
                      </c:pt>
                      <c:pt idx="9">
                        <c:v>Altro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 3.35'!$D$194:$D$203</c15:sqref>
                        </c15:formulaRef>
                      </c:ext>
                    </c:extLst>
                    <c:numCache>
                      <c:formatCode>#,##0</c:formatCode>
                      <c:ptCount val="10"/>
                      <c:pt idx="0">
                        <c:v>34738.956789469354</c:v>
                      </c:pt>
                      <c:pt idx="1">
                        <c:v>20689.431377390021</c:v>
                      </c:pt>
                      <c:pt idx="2">
                        <c:v>23903.405208371456</c:v>
                      </c:pt>
                      <c:pt idx="3">
                        <c:v>2103.3704539072937</c:v>
                      </c:pt>
                      <c:pt idx="4">
                        <c:v>5417.327639210057</c:v>
                      </c:pt>
                      <c:pt idx="5">
                        <c:v>35249.002115833042</c:v>
                      </c:pt>
                      <c:pt idx="6">
                        <c:v>6407.422143881905</c:v>
                      </c:pt>
                      <c:pt idx="7">
                        <c:v>107190.8036348793</c:v>
                      </c:pt>
                      <c:pt idx="8">
                        <c:v>13100.60205441098</c:v>
                      </c:pt>
                      <c:pt idx="9">
                        <c:v>9538.7643810527825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09C-4718-A0E2-F793D89512C4}"/>
                  </c:ext>
                </c:extLst>
              </c15:ser>
            </c15:filteredBarSeries>
          </c:ext>
        </c:extLst>
      </c:barChart>
      <c:catAx>
        <c:axId val="111405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85840"/>
        <c:crosses val="autoZero"/>
        <c:auto val="1"/>
        <c:lblAlgn val="ctr"/>
        <c:lblOffset val="100"/>
        <c:noMultiLvlLbl val="0"/>
      </c:catAx>
      <c:valAx>
        <c:axId val="9053858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405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'Tab. 3.27_'!$B$188</c:f>
              <c:strCache>
                <c:ptCount val="1"/>
                <c:pt idx="0">
                  <c:v>DPU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path path="circle">
                <a:fillToRect l="100000" b="100000"/>
              </a:path>
              <a:tileRect t="-100000" r="-100000"/>
            </a:gra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'Tab. 3.27_'!$A$189:$A$198</c:f>
            </c:multiLvlStrRef>
          </c:cat>
          <c:val>
            <c:numRef>
              <c:f>'Tab. 3.27_'!$B$189:$B$198</c:f>
            </c:numRef>
          </c:val>
          <c:extLst>
            <c:ext xmlns:c16="http://schemas.microsoft.com/office/drawing/2014/chart" uri="{C3380CC4-5D6E-409C-BE32-E72D297353CC}">
              <c16:uniqueId val="{00000000-ADA2-4E48-B068-328537F79B98}"/>
            </c:ext>
          </c:extLst>
        </c:ser>
        <c:ser>
          <c:idx val="1"/>
          <c:order val="1"/>
          <c:tx>
            <c:strRef>
              <c:f>'Tab. 3.27_'!$C$188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'Tab. 3.27_'!$A$189:$A$198</c:f>
            </c:multiLvlStrRef>
          </c:cat>
          <c:val>
            <c:numRef>
              <c:f>'Tab. 3.27_'!$C$189:$C$198</c:f>
            </c:numRef>
          </c:val>
          <c:extLst>
            <c:ext xmlns:c16="http://schemas.microsoft.com/office/drawing/2014/chart" uri="{C3380CC4-5D6E-409C-BE32-E72D297353CC}">
              <c16:uniqueId val="{00000001-ADA2-4E48-B068-328537F79B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114054832"/>
        <c:axId val="90538584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'Tab. 3.27_'!$D$188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'Tab. 3.27_'!$A$189:$A$198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'Tab. 3.27_'!$D$189:$D$198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2-ADA2-4E48-B068-328537F79B98}"/>
                  </c:ext>
                </c:extLst>
              </c15:ser>
            </c15:filteredBarSeries>
          </c:ext>
        </c:extLst>
      </c:barChart>
      <c:catAx>
        <c:axId val="111405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5385840"/>
        <c:crosses val="autoZero"/>
        <c:auto val="1"/>
        <c:lblAlgn val="ctr"/>
        <c:lblOffset val="100"/>
        <c:noMultiLvlLbl val="0"/>
      </c:catAx>
      <c:valAx>
        <c:axId val="9053858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405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2825896762905"/>
          <c:y val="5.5555555555555552E-2"/>
          <c:w val="0.87129396325459318"/>
          <c:h val="0.735771361913094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 3.4'!$C$3</c:f>
              <c:strCache>
                <c:ptCount val="1"/>
                <c:pt idx="0">
                  <c:v>fino al 10%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BE-4F9B-AD72-11168AD3BD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 3.4'!$D$2:$G$2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 3.4'!$D$3:$G$3</c:f>
              <c:numCache>
                <c:formatCode>0.0</c:formatCode>
                <c:ptCount val="4"/>
                <c:pt idx="0">
                  <c:v>77.931185664317752</c:v>
                </c:pt>
                <c:pt idx="1">
                  <c:v>21.281612570935589</c:v>
                </c:pt>
                <c:pt idx="2">
                  <c:v>14.360236326611862</c:v>
                </c:pt>
                <c:pt idx="3">
                  <c:v>16.846164462324172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E-4F9B-AD72-11168AD3BDD1}"/>
            </c:ext>
          </c:extLst>
        </c:ser>
        <c:ser>
          <c:idx val="1"/>
          <c:order val="1"/>
          <c:tx>
            <c:strRef>
              <c:f>'fig  3.4'!$C$4</c:f>
              <c:strCache>
                <c:ptCount val="1"/>
                <c:pt idx="0">
                  <c:v>10-15%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 3.4'!$D$2:$G$2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 3.4'!$D$4:$G$4</c:f>
              <c:numCache>
                <c:formatCode>0.0</c:formatCode>
                <c:ptCount val="4"/>
                <c:pt idx="0">
                  <c:v>5.6349558383065235</c:v>
                </c:pt>
                <c:pt idx="1">
                  <c:v>26.847418151292413</c:v>
                </c:pt>
                <c:pt idx="2">
                  <c:v>37.965584794196857</c:v>
                </c:pt>
                <c:pt idx="3">
                  <c:v>34.383390170774746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E-4F9B-AD72-11168AD3BDD1}"/>
            </c:ext>
          </c:extLst>
        </c:ser>
        <c:ser>
          <c:idx val="2"/>
          <c:order val="2"/>
          <c:tx>
            <c:strRef>
              <c:f>'fig  3.4'!$C$5</c:f>
              <c:strCache>
                <c:ptCount val="1"/>
                <c:pt idx="0">
                  <c:v>15-20%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 3.4'!$D$2:$G$2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 3.4'!$D$5:$G$5</c:f>
              <c:numCache>
                <c:formatCode>0.0</c:formatCode>
                <c:ptCount val="4"/>
                <c:pt idx="0">
                  <c:v>10.765885392044183</c:v>
                </c:pt>
                <c:pt idx="1">
                  <c:v>16.151010475766288</c:v>
                </c:pt>
                <c:pt idx="2">
                  <c:v>41.822953879896282</c:v>
                </c:pt>
                <c:pt idx="3">
                  <c:v>33.808431130967833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BE-4F9B-AD72-11168AD3BDD1}"/>
            </c:ext>
          </c:extLst>
        </c:ser>
        <c:ser>
          <c:idx val="3"/>
          <c:order val="3"/>
          <c:tx>
            <c:strRef>
              <c:f>'fig  3.4'!$C$6</c:f>
              <c:strCache>
                <c:ptCount val="1"/>
                <c:pt idx="0">
                  <c:v>oltre 20%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E-4F9B-AD72-11168AD3BDD1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BE-4F9B-AD72-11168AD3BDD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BE-4F9B-AD72-11168AD3BDD1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BE-4F9B-AD72-11168AD3B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 3.4'!$D$2:$G$2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 3.4'!$D$6:$G$6</c:f>
              <c:numCache>
                <c:formatCode>0.0</c:formatCode>
                <c:ptCount val="4"/>
                <c:pt idx="0">
                  <c:v>5.6679731053315496</c:v>
                </c:pt>
                <c:pt idx="1">
                  <c:v>35.719958802005678</c:v>
                </c:pt>
                <c:pt idx="2">
                  <c:v>5.8512249992951206</c:v>
                </c:pt>
                <c:pt idx="3">
                  <c:v>14.962014235932816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BE-4F9B-AD72-11168AD3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1104344"/>
        <c:axId val="631104704"/>
      </c:barChart>
      <c:catAx>
        <c:axId val="631104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1104704"/>
        <c:crosses val="autoZero"/>
        <c:auto val="1"/>
        <c:lblAlgn val="ctr"/>
        <c:lblOffset val="100"/>
        <c:noMultiLvlLbl val="0"/>
      </c:catAx>
      <c:valAx>
        <c:axId val="63110470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1104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3.5'!$B$4</c:f>
              <c:strCache>
                <c:ptCount val="1"/>
                <c:pt idx="0">
                  <c:v>Stabilite unilateralmente dalla piattaforma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3.5'!$C$3:$F$3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3.5'!$C$4:$F$4</c:f>
              <c:numCache>
                <c:formatCode>0.0</c:formatCode>
                <c:ptCount val="4"/>
                <c:pt idx="0">
                  <c:v>41.875228606011824</c:v>
                </c:pt>
                <c:pt idx="1">
                  <c:v>64.512741363642405</c:v>
                </c:pt>
                <c:pt idx="2">
                  <c:v>73.583150269040971</c:v>
                </c:pt>
                <c:pt idx="3">
                  <c:v>70.316026068238784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2-4917-901A-14D7FE74099E}"/>
            </c:ext>
          </c:extLst>
        </c:ser>
        <c:ser>
          <c:idx val="1"/>
          <c:order val="1"/>
          <c:tx>
            <c:strRef>
              <c:f>'fig 3.5'!$B$5</c:f>
              <c:strCache>
                <c:ptCount val="1"/>
                <c:pt idx="0">
                  <c:v>Negoziate tra l'impresa e la piattaforma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3.5'!$C$3:$F$3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3.5'!$C$5:$F$5</c:f>
              <c:numCache>
                <c:formatCode>0.0</c:formatCode>
                <c:ptCount val="4"/>
                <c:pt idx="0">
                  <c:v>26.691781648734164</c:v>
                </c:pt>
                <c:pt idx="1">
                  <c:v>14.15860404426755</c:v>
                </c:pt>
                <c:pt idx="2">
                  <c:v>9.6533464381873255</c:v>
                </c:pt>
                <c:pt idx="3">
                  <c:v>11.288988638879776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2-4917-901A-14D7FE74099E}"/>
            </c:ext>
          </c:extLst>
        </c:ser>
        <c:ser>
          <c:idx val="2"/>
          <c:order val="2"/>
          <c:tx>
            <c:strRef>
              <c:f>'fig 3.5'!$B$6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3.5'!$C$3:$F$3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3.5'!$C$6:$F$6</c:f>
              <c:numCache>
                <c:formatCode>0.0</c:formatCode>
                <c:ptCount val="4"/>
                <c:pt idx="0">
                  <c:v>31.432989745254002</c:v>
                </c:pt>
                <c:pt idx="1">
                  <c:v>21.328654592090086</c:v>
                </c:pt>
                <c:pt idx="2">
                  <c:v>16.763503292771155</c:v>
                </c:pt>
                <c:pt idx="3">
                  <c:v>18.394985292881127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2-4917-901A-14D7FE740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9102048"/>
        <c:axId val="749104208"/>
      </c:barChart>
      <c:catAx>
        <c:axId val="74910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9104208"/>
        <c:crosses val="autoZero"/>
        <c:auto val="1"/>
        <c:lblAlgn val="ctr"/>
        <c:lblOffset val="100"/>
        <c:noMultiLvlLbl val="0"/>
      </c:catAx>
      <c:valAx>
        <c:axId val="7491042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910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3.6'!$B$7</c:f>
              <c:strCache>
                <c:ptCount val="1"/>
                <c:pt idx="0">
                  <c:v>Sì una volta sola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9D-47DA-8A18-1A74F82B7B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D-47DA-8A18-1A74F82B7B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9D-47DA-8A18-1A74F82B7B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9D-47DA-8A18-1A74F82B7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3.6'!$C$6:$F$6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3.6'!$C$7:$F$7</c:f>
              <c:numCache>
                <c:formatCode>0.0</c:formatCode>
                <c:ptCount val="4"/>
                <c:pt idx="0">
                  <c:v>3.5351041352683645</c:v>
                </c:pt>
                <c:pt idx="1">
                  <c:v>7.0588305051102935</c:v>
                </c:pt>
                <c:pt idx="2">
                  <c:v>8.001460848361031</c:v>
                </c:pt>
                <c:pt idx="3">
                  <c:v>7.6502402389733106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9D-47DA-8A18-1A74F82B7BE2}"/>
            </c:ext>
          </c:extLst>
        </c:ser>
        <c:ser>
          <c:idx val="1"/>
          <c:order val="1"/>
          <c:tx>
            <c:strRef>
              <c:f>'fig 3.6'!$B$8</c:f>
              <c:strCache>
                <c:ptCount val="1"/>
                <c:pt idx="0">
                  <c:v>Sì più di una volta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3.6'!$C$6:$F$6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3.6'!$C$8:$F$8</c:f>
              <c:numCache>
                <c:formatCode>0.0</c:formatCode>
                <c:ptCount val="4"/>
                <c:pt idx="0">
                  <c:v>8.3107338246809466</c:v>
                </c:pt>
                <c:pt idx="1">
                  <c:v>25.942813129818258</c:v>
                </c:pt>
                <c:pt idx="2">
                  <c:v>30.448135368240099</c:v>
                </c:pt>
                <c:pt idx="3">
                  <c:v>28.761580490255096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9D-47DA-8A18-1A74F82B7BE2}"/>
            </c:ext>
          </c:extLst>
        </c:ser>
        <c:ser>
          <c:idx val="2"/>
          <c:order val="2"/>
          <c:tx>
            <c:strRef>
              <c:f>'fig 3.6'!$B$9</c:f>
              <c:strCache>
                <c:ptCount val="1"/>
                <c:pt idx="0">
                  <c:v>No, mai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3.6'!$C$6:$F$6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3.6'!$C$9:$F$9</c:f>
              <c:numCache>
                <c:formatCode>0.0</c:formatCode>
                <c:ptCount val="4"/>
                <c:pt idx="0">
                  <c:v>65.490468231863147</c:v>
                </c:pt>
                <c:pt idx="1">
                  <c:v>33.772485849313867</c:v>
                </c:pt>
                <c:pt idx="2">
                  <c:v>33.116540929141003</c:v>
                </c:pt>
                <c:pt idx="3">
                  <c:v>33.653040448056885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9D-47DA-8A18-1A74F82B7BE2}"/>
            </c:ext>
          </c:extLst>
        </c:ser>
        <c:ser>
          <c:idx val="3"/>
          <c:order val="3"/>
          <c:tx>
            <c:strRef>
              <c:f>'fig 3.6'!$B$10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3.6'!$C$6:$F$6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3.6'!$C$10:$F$10</c:f>
              <c:numCache>
                <c:formatCode>0.0</c:formatCode>
                <c:ptCount val="4"/>
                <c:pt idx="0">
                  <c:v>22.663693808187542</c:v>
                </c:pt>
                <c:pt idx="1">
                  <c:v>33.22587051575767</c:v>
                </c:pt>
                <c:pt idx="2">
                  <c:v>28.433862854257725</c:v>
                </c:pt>
                <c:pt idx="3">
                  <c:v>29.935138822714187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9D-47DA-8A18-1A74F82B7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6357824"/>
        <c:axId val="366358184"/>
      </c:barChart>
      <c:catAx>
        <c:axId val="36635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6358184"/>
        <c:crosses val="autoZero"/>
        <c:auto val="1"/>
        <c:lblAlgn val="ctr"/>
        <c:lblOffset val="100"/>
        <c:noMultiLvlLbl val="0"/>
      </c:catAx>
      <c:valAx>
        <c:axId val="36635818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635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3.7 '!$B$6</c:f>
              <c:strCache>
                <c:ptCount val="1"/>
                <c:pt idx="0">
                  <c:v>Sì, tutte le piattaforme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 '!$C$5:$F$5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3.7 '!$C$6:$F$6</c:f>
              <c:numCache>
                <c:formatCode>0.0</c:formatCode>
                <c:ptCount val="4"/>
                <c:pt idx="0">
                  <c:v>40.067369665399546</c:v>
                </c:pt>
                <c:pt idx="1">
                  <c:v>28.885444727837072</c:v>
                </c:pt>
                <c:pt idx="2">
                  <c:v>38.554374961620113</c:v>
                </c:pt>
                <c:pt idx="3">
                  <c:v>34.250268145506602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6-43E9-A001-1C678C1B4822}"/>
            </c:ext>
          </c:extLst>
        </c:ser>
        <c:ser>
          <c:idx val="1"/>
          <c:order val="1"/>
          <c:tx>
            <c:strRef>
              <c:f>'fig 3.7 '!$B$7</c:f>
              <c:strCache>
                <c:ptCount val="1"/>
                <c:pt idx="0">
                  <c:v>Sì, solo alcune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 '!$C$5:$F$5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3.7 '!$C$7:$F$7</c:f>
              <c:numCache>
                <c:formatCode>0.0</c:formatCode>
                <c:ptCount val="4"/>
                <c:pt idx="0">
                  <c:v>16.321277597854586</c:v>
                </c:pt>
                <c:pt idx="1">
                  <c:v>9.3212221298414875</c:v>
                </c:pt>
                <c:pt idx="2">
                  <c:v>17.889786748376981</c:v>
                </c:pt>
                <c:pt idx="3">
                  <c:v>14.031920242535604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6-43E9-A001-1C678C1B4822}"/>
            </c:ext>
          </c:extLst>
        </c:ser>
        <c:ser>
          <c:idx val="2"/>
          <c:order val="2"/>
          <c:tx>
            <c:strRef>
              <c:f>'fig 3.7 '!$B$8</c:f>
              <c:strCache>
                <c:ptCount val="1"/>
                <c:pt idx="0">
                  <c:v>No, nessuna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 '!$C$5:$F$5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3.7 '!$C$8:$F$8</c:f>
              <c:numCache>
                <c:formatCode>0.0</c:formatCode>
                <c:ptCount val="4"/>
                <c:pt idx="0">
                  <c:v>12.797898346036748</c:v>
                </c:pt>
                <c:pt idx="1">
                  <c:v>24.603872902062289</c:v>
                </c:pt>
                <c:pt idx="2">
                  <c:v>13.465387650547076</c:v>
                </c:pt>
                <c:pt idx="3">
                  <c:v>18.439776066496407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6-43E9-A001-1C678C1B4822}"/>
            </c:ext>
          </c:extLst>
        </c:ser>
        <c:ser>
          <c:idx val="3"/>
          <c:order val="3"/>
          <c:tx>
            <c:strRef>
              <c:f>'fig 3.7 '!$B$9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 '!$C$5:$F$5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3.7 '!$C$9:$F$9</c:f>
              <c:numCache>
                <c:formatCode>0.0</c:formatCode>
                <c:ptCount val="4"/>
                <c:pt idx="0">
                  <c:v>30.813454390709161</c:v>
                </c:pt>
                <c:pt idx="1">
                  <c:v>37.189460240259166</c:v>
                </c:pt>
                <c:pt idx="2">
                  <c:v>30.090450639455902</c:v>
                </c:pt>
                <c:pt idx="3">
                  <c:v>33.278035545461378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6-43E9-A001-1C678C1B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9102768"/>
        <c:axId val="749103488"/>
      </c:barChart>
      <c:catAx>
        <c:axId val="74910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9103488"/>
        <c:crosses val="autoZero"/>
        <c:auto val="1"/>
        <c:lblAlgn val="ctr"/>
        <c:lblOffset val="100"/>
        <c:noMultiLvlLbl val="0"/>
      </c:catAx>
      <c:valAx>
        <c:axId val="74910348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910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3.8'!$B$5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3.8'!$C$4:$F$4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3.8'!$C$5:$F$5</c:f>
              <c:numCache>
                <c:formatCode>0.0</c:formatCode>
                <c:ptCount val="4"/>
                <c:pt idx="0">
                  <c:v>9.4209017507468182</c:v>
                </c:pt>
                <c:pt idx="1">
                  <c:v>16.607374424079701</c:v>
                </c:pt>
                <c:pt idx="2">
                  <c:v>38.021962585445436</c:v>
                </c:pt>
                <c:pt idx="3">
                  <c:v>30.770217101989743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6-409A-AA24-5D5C969E5F8D}"/>
            </c:ext>
          </c:extLst>
        </c:ser>
        <c:ser>
          <c:idx val="1"/>
          <c:order val="1"/>
          <c:tx>
            <c:strRef>
              <c:f>'fig 3.8'!$B$6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3.8'!$C$4:$F$4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3.8'!$C$6:$F$6</c:f>
              <c:numCache>
                <c:formatCode>0.0</c:formatCode>
                <c:ptCount val="4"/>
                <c:pt idx="0">
                  <c:v>37.162780893798299</c:v>
                </c:pt>
                <c:pt idx="1">
                  <c:v>27.891530511057077</c:v>
                </c:pt>
                <c:pt idx="2">
                  <c:v>18.285614434805847</c:v>
                </c:pt>
                <c:pt idx="3">
                  <c:v>21.598881174966309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6-409A-AA24-5D5C969E5F8D}"/>
            </c:ext>
          </c:extLst>
        </c:ser>
        <c:ser>
          <c:idx val="2"/>
          <c:order val="2"/>
          <c:tx>
            <c:strRef>
              <c:f>'fig 3.8'!$B$7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3.8'!$C$4:$F$4</c:f>
              <c:strCache>
                <c:ptCount val="4"/>
                <c:pt idx="0">
                  <c:v>Trasporti</c:v>
                </c:pt>
                <c:pt idx="1">
                  <c:v>Ristorazione</c:v>
                </c:pt>
                <c:pt idx="2">
                  <c:v>Turismo</c:v>
                </c:pt>
                <c:pt idx="3">
                  <c:v>Totale</c:v>
                </c:pt>
              </c:strCache>
            </c:strRef>
          </c:cat>
          <c:val>
            <c:numRef>
              <c:f>'fig 3.8'!$C$7:$F$7</c:f>
              <c:numCache>
                <c:formatCode>0.0</c:formatCode>
                <c:ptCount val="4"/>
                <c:pt idx="0">
                  <c:v>53.416317355454922</c:v>
                </c:pt>
                <c:pt idx="1">
                  <c:v>55.501095064863293</c:v>
                </c:pt>
                <c:pt idx="2">
                  <c:v>43.692422979748017</c:v>
                </c:pt>
                <c:pt idx="3">
                  <c:v>47.630901723043088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56-409A-AA24-5D5C969E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391952"/>
        <c:axId val="673394472"/>
      </c:barChart>
      <c:catAx>
        <c:axId val="67339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3394472"/>
        <c:crosses val="autoZero"/>
        <c:auto val="1"/>
        <c:lblAlgn val="ctr"/>
        <c:lblOffset val="100"/>
        <c:noMultiLvlLbl val="0"/>
      </c:catAx>
      <c:valAx>
        <c:axId val="67339447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339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3.9'!$C$2</c:f>
              <c:strCache>
                <c:ptCount val="1"/>
                <c:pt idx="0">
                  <c:v>Trasporti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3.9'!$B$3:$B$10</c:f>
              <c:strCache>
                <c:ptCount val="8"/>
                <c:pt idx="0">
                  <c:v>Non risponde/Non sa</c:v>
                </c:pt>
                <c:pt idx="1">
                  <c:v>Altro</c:v>
                </c:pt>
                <c:pt idx="2">
                  <c:v>In passato abbiamo avuto esperienze spiacevoli</c:v>
                </c:pt>
                <c:pt idx="3">
                  <c:v>Non conosco i servizi delle piattaforme digitali</c:v>
                </c:pt>
                <c:pt idx="4">
                  <c:v>Le condizioni economiche proposte dalle piattaforme sono troppo onerose</c:v>
                </c:pt>
                <c:pt idx="5">
                  <c:v>Non si è presentata l'occasione</c:v>
                </c:pt>
                <c:pt idx="6">
                  <c:v>Preferiamo gestire internamente il rapporto con i clienti</c:v>
                </c:pt>
                <c:pt idx="7">
                  <c:v>Non ne abbiamo bisogno</c:v>
                </c:pt>
              </c:strCache>
            </c:strRef>
          </c:cat>
          <c:val>
            <c:numRef>
              <c:f>'Figura 3.9'!$C$3:$C$10</c:f>
              <c:numCache>
                <c:formatCode>0.0</c:formatCode>
                <c:ptCount val="8"/>
                <c:pt idx="0">
                  <c:v>16.216676673005797</c:v>
                </c:pt>
                <c:pt idx="1">
                  <c:v>3.7136681971628596</c:v>
                </c:pt>
                <c:pt idx="2">
                  <c:v>0.29985612271885159</c:v>
                </c:pt>
                <c:pt idx="3">
                  <c:v>2.2133168072478249</c:v>
                </c:pt>
                <c:pt idx="4">
                  <c:v>1.1693482647779962</c:v>
                </c:pt>
                <c:pt idx="5">
                  <c:v>5.6921385812778595</c:v>
                </c:pt>
                <c:pt idx="6">
                  <c:v>18.593091485950808</c:v>
                </c:pt>
                <c:pt idx="7">
                  <c:v>52.101903867855967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8-42BA-A496-D91FD524EBEF}"/>
            </c:ext>
          </c:extLst>
        </c:ser>
        <c:ser>
          <c:idx val="1"/>
          <c:order val="1"/>
          <c:tx>
            <c:strRef>
              <c:f>'Figura 3.9'!$D$2</c:f>
              <c:strCache>
                <c:ptCount val="1"/>
                <c:pt idx="0">
                  <c:v>Ristorazione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3.9'!$B$3:$B$10</c:f>
              <c:strCache>
                <c:ptCount val="8"/>
                <c:pt idx="0">
                  <c:v>Non risponde/Non sa</c:v>
                </c:pt>
                <c:pt idx="1">
                  <c:v>Altro</c:v>
                </c:pt>
                <c:pt idx="2">
                  <c:v>In passato abbiamo avuto esperienze spiacevoli</c:v>
                </c:pt>
                <c:pt idx="3">
                  <c:v>Non conosco i servizi delle piattaforme digitali</c:v>
                </c:pt>
                <c:pt idx="4">
                  <c:v>Le condizioni economiche proposte dalle piattaforme sono troppo onerose</c:v>
                </c:pt>
                <c:pt idx="5">
                  <c:v>Non si è presentata l'occasione</c:v>
                </c:pt>
                <c:pt idx="6">
                  <c:v>Preferiamo gestire internamente il rapporto con i clienti</c:v>
                </c:pt>
                <c:pt idx="7">
                  <c:v>Non ne abbiamo bisogno</c:v>
                </c:pt>
              </c:strCache>
            </c:strRef>
          </c:cat>
          <c:val>
            <c:numRef>
              <c:f>'Figura 3.9'!$D$3:$D$10</c:f>
              <c:numCache>
                <c:formatCode>0.0</c:formatCode>
                <c:ptCount val="8"/>
                <c:pt idx="0">
                  <c:v>17.42390437138792</c:v>
                </c:pt>
                <c:pt idx="1">
                  <c:v>4.772594686595828</c:v>
                </c:pt>
                <c:pt idx="2">
                  <c:v>0.62021193714109313</c:v>
                </c:pt>
                <c:pt idx="3">
                  <c:v>2.2658328025382257</c:v>
                </c:pt>
                <c:pt idx="4">
                  <c:v>5.4875437566505152</c:v>
                </c:pt>
                <c:pt idx="5">
                  <c:v>6.3786171646508603</c:v>
                </c:pt>
                <c:pt idx="6">
                  <c:v>26.19224631186005</c:v>
                </c:pt>
                <c:pt idx="7">
                  <c:v>36.85904896917458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18-42BA-A496-D91FD524EBEF}"/>
            </c:ext>
          </c:extLst>
        </c:ser>
        <c:ser>
          <c:idx val="2"/>
          <c:order val="2"/>
          <c:tx>
            <c:strRef>
              <c:f>'Figura 3.9'!$E$2</c:f>
              <c:strCache>
                <c:ptCount val="1"/>
                <c:pt idx="0">
                  <c:v>Turismo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3.9'!$B$3:$B$10</c:f>
              <c:strCache>
                <c:ptCount val="8"/>
                <c:pt idx="0">
                  <c:v>Non risponde/Non sa</c:v>
                </c:pt>
                <c:pt idx="1">
                  <c:v>Altro</c:v>
                </c:pt>
                <c:pt idx="2">
                  <c:v>In passato abbiamo avuto esperienze spiacevoli</c:v>
                </c:pt>
                <c:pt idx="3">
                  <c:v>Non conosco i servizi delle piattaforme digitali</c:v>
                </c:pt>
                <c:pt idx="4">
                  <c:v>Le condizioni economiche proposte dalle piattaforme sono troppo onerose</c:v>
                </c:pt>
                <c:pt idx="5">
                  <c:v>Non si è presentata l'occasione</c:v>
                </c:pt>
                <c:pt idx="6">
                  <c:v>Preferiamo gestire internamente il rapporto con i clienti</c:v>
                </c:pt>
                <c:pt idx="7">
                  <c:v>Non ne abbiamo bisogno</c:v>
                </c:pt>
              </c:strCache>
            </c:strRef>
          </c:cat>
          <c:val>
            <c:numRef>
              <c:f>'Figura 3.9'!$E$3:$E$10</c:f>
              <c:numCache>
                <c:formatCode>0.0</c:formatCode>
                <c:ptCount val="8"/>
                <c:pt idx="0">
                  <c:v>19.36412015062459</c:v>
                </c:pt>
                <c:pt idx="1">
                  <c:v>4.0715772270762445</c:v>
                </c:pt>
                <c:pt idx="2">
                  <c:v>0.59273077701568699</c:v>
                </c:pt>
                <c:pt idx="3">
                  <c:v>2.9838708718395313</c:v>
                </c:pt>
                <c:pt idx="4">
                  <c:v>6.0636437563459316</c:v>
                </c:pt>
                <c:pt idx="5">
                  <c:v>6.9314044181066183</c:v>
                </c:pt>
                <c:pt idx="6">
                  <c:v>24.937289551760749</c:v>
                </c:pt>
                <c:pt idx="7">
                  <c:v>35.055363247230893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8-42BA-A496-D91FD524EBEF}"/>
            </c:ext>
          </c:extLst>
        </c:ser>
        <c:ser>
          <c:idx val="3"/>
          <c:order val="3"/>
          <c:tx>
            <c:strRef>
              <c:f>'Figura 3.9'!$F$2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3.9'!$B$3:$B$10</c:f>
              <c:strCache>
                <c:ptCount val="8"/>
                <c:pt idx="0">
                  <c:v>Non risponde/Non sa</c:v>
                </c:pt>
                <c:pt idx="1">
                  <c:v>Altro</c:v>
                </c:pt>
                <c:pt idx="2">
                  <c:v>In passato abbiamo avuto esperienze spiacevoli</c:v>
                </c:pt>
                <c:pt idx="3">
                  <c:v>Non conosco i servizi delle piattaforme digitali</c:v>
                </c:pt>
                <c:pt idx="4">
                  <c:v>Le condizioni economiche proposte dalle piattaforme sono troppo onerose</c:v>
                </c:pt>
                <c:pt idx="5">
                  <c:v>Non si è presentata l'occasione</c:v>
                </c:pt>
                <c:pt idx="6">
                  <c:v>Preferiamo gestire internamente il rapporto con i clienti</c:v>
                </c:pt>
                <c:pt idx="7">
                  <c:v>Non ne abbiamo bisogno</c:v>
                </c:pt>
              </c:strCache>
            </c:strRef>
          </c:cat>
          <c:val>
            <c:numRef>
              <c:f>'Figura 3.9'!$F$3:$F$10</c:f>
              <c:numCache>
                <c:formatCode>0.0</c:formatCode>
                <c:ptCount val="8"/>
                <c:pt idx="0">
                  <c:v>17.557713917878928</c:v>
                </c:pt>
                <c:pt idx="1">
                  <c:v>4.359541776367247</c:v>
                </c:pt>
                <c:pt idx="2">
                  <c:v>0.53600027428593133</c:v>
                </c:pt>
                <c:pt idx="3">
                  <c:v>2.4115254561079982</c:v>
                </c:pt>
                <c:pt idx="4">
                  <c:v>4.5613644837133984</c:v>
                </c:pt>
                <c:pt idx="5">
                  <c:v>6.3331872147077135</c:v>
                </c:pt>
                <c:pt idx="6">
                  <c:v>24.061536972110876</c:v>
                </c:pt>
                <c:pt idx="7">
                  <c:v>40.179129904828422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18-42BA-A496-D91FD524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1965984"/>
        <c:axId val="831966344"/>
      </c:barChart>
      <c:catAx>
        <c:axId val="83196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1966344"/>
        <c:crosses val="autoZero"/>
        <c:auto val="1"/>
        <c:lblAlgn val="ctr"/>
        <c:lblOffset val="100"/>
        <c:noMultiLvlLbl val="0"/>
      </c:catAx>
      <c:valAx>
        <c:axId val="8319663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196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9</xdr:col>
      <xdr:colOff>562936</xdr:colOff>
      <xdr:row>24</xdr:row>
      <xdr:rowOff>10058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574E9A-A98F-4456-8EB7-5E542534F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762000"/>
          <a:ext cx="6887536" cy="38200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</xdr:colOff>
      <xdr:row>2</xdr:row>
      <xdr:rowOff>162877</xdr:rowOff>
    </xdr:from>
    <xdr:to>
      <xdr:col>14</xdr:col>
      <xdr:colOff>326707</xdr:colOff>
      <xdr:row>17</xdr:row>
      <xdr:rowOff>48577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CD35C0-B106-406D-80ED-0EBEE1621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566737</xdr:colOff>
      <xdr:row>3</xdr:row>
      <xdr:rowOff>14287</xdr:rowOff>
    </xdr:from>
    <xdr:to>
      <xdr:col>14</xdr:col>
      <xdr:colOff>261937</xdr:colOff>
      <xdr:row>16</xdr:row>
      <xdr:rowOff>157162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9EEEF7-AC05-4FD3-91E0-87BA6FE04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161926</xdr:rowOff>
    </xdr:from>
    <xdr:to>
      <xdr:col>6</xdr:col>
      <xdr:colOff>114299</xdr:colOff>
      <xdr:row>34</xdr:row>
      <xdr:rowOff>47626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5379B8-BB29-425A-8923-C157C1C09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13</xdr:col>
      <xdr:colOff>190500</xdr:colOff>
      <xdr:row>26</xdr:row>
      <xdr:rowOff>38101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FEE4173-B3C8-415C-A1C5-F468C3FBD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28</xdr:row>
      <xdr:rowOff>0</xdr:rowOff>
    </xdr:from>
    <xdr:to>
      <xdr:col>16</xdr:col>
      <xdr:colOff>490172</xdr:colOff>
      <xdr:row>47</xdr:row>
      <xdr:rowOff>38101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9CC7678-9048-4639-ADFA-9294CB9A7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518747</xdr:colOff>
      <xdr:row>25</xdr:row>
      <xdr:rowOff>38101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6256D70-24A4-49FE-A730-427BE4A5F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15</xdr:col>
      <xdr:colOff>518747</xdr:colOff>
      <xdr:row>30</xdr:row>
      <xdr:rowOff>38101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A6AAF3B-02D7-42B7-B407-08F237D57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4</xdr:col>
      <xdr:colOff>352425</xdr:colOff>
      <xdr:row>39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D94A54F-59D6-4FD4-B5B7-C08BD269E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4991100" cy="6667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266700</xdr:colOff>
      <xdr:row>33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03F6FF6-ED09-4C94-88DC-8204EC48981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41"/>
        <a:stretch/>
      </xdr:blipFill>
      <xdr:spPr bwMode="auto">
        <a:xfrm>
          <a:off x="609600" y="952500"/>
          <a:ext cx="7810500" cy="550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4</xdr:row>
      <xdr:rowOff>142875</xdr:rowOff>
    </xdr:from>
    <xdr:to>
      <xdr:col>10</xdr:col>
      <xdr:colOff>590549</xdr:colOff>
      <xdr:row>37</xdr:row>
      <xdr:rowOff>161925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162F9F4-530B-49F5-9BDE-07A28F4763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14"/>
        <a:stretch/>
      </xdr:blipFill>
      <xdr:spPr bwMode="auto">
        <a:xfrm>
          <a:off x="609599" y="1438275"/>
          <a:ext cx="8715375" cy="6305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</xdr:row>
      <xdr:rowOff>190499</xdr:rowOff>
    </xdr:from>
    <xdr:to>
      <xdr:col>11</xdr:col>
      <xdr:colOff>342899</xdr:colOff>
      <xdr:row>38</xdr:row>
      <xdr:rowOff>142874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5EFB8CF-317A-4AC1-A35B-9A7E533687FF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32"/>
        <a:stretch/>
      </xdr:blipFill>
      <xdr:spPr bwMode="auto">
        <a:xfrm>
          <a:off x="609599" y="1714499"/>
          <a:ext cx="9077325" cy="6238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153304</xdr:colOff>
      <xdr:row>27</xdr:row>
      <xdr:rowOff>95848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E4BDC59-3589-478E-B0F7-6291A5EFF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952500"/>
          <a:ext cx="6477904" cy="428684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6</xdr:row>
      <xdr:rowOff>0</xdr:rowOff>
    </xdr:from>
    <xdr:to>
      <xdr:col>10</xdr:col>
      <xdr:colOff>114300</xdr:colOff>
      <xdr:row>35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620F48E-76FE-4FEA-A131-C0284995F45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23"/>
        <a:stretch/>
      </xdr:blipFill>
      <xdr:spPr bwMode="auto">
        <a:xfrm>
          <a:off x="609599" y="1676400"/>
          <a:ext cx="8239126" cy="5695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10</xdr:row>
      <xdr:rowOff>38099</xdr:rowOff>
    </xdr:from>
    <xdr:to>
      <xdr:col>11</xdr:col>
      <xdr:colOff>171450</xdr:colOff>
      <xdr:row>41</xdr:row>
      <xdr:rowOff>161924</xdr:rowOff>
    </xdr:to>
    <xdr:pic>
      <xdr:nvPicPr>
        <xdr:cNvPr id="2" name="Immagine 1" descr="Immagine che contiene testo, mappa&#10;&#10;Descrizione generata automaticamente">
          <a:extLst>
            <a:ext uri="{FF2B5EF4-FFF2-40B4-BE49-F238E27FC236}">
              <a16:creationId xmlns:a16="http://schemas.microsoft.com/office/drawing/2014/main" id="{998714B8-142B-4FDB-A27D-460700521F1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05"/>
        <a:stretch/>
      </xdr:blipFill>
      <xdr:spPr bwMode="auto">
        <a:xfrm>
          <a:off x="609599" y="2476499"/>
          <a:ext cx="8905876" cy="6029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</xdr:row>
      <xdr:rowOff>38101</xdr:rowOff>
    </xdr:from>
    <xdr:to>
      <xdr:col>11</xdr:col>
      <xdr:colOff>295275</xdr:colOff>
      <xdr:row>38</xdr:row>
      <xdr:rowOff>104775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CD0673B-5480-45C9-B264-539CAA1AE1C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11"/>
        <a:stretch/>
      </xdr:blipFill>
      <xdr:spPr bwMode="auto">
        <a:xfrm>
          <a:off x="609599" y="2133601"/>
          <a:ext cx="9029701" cy="59721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</xdr:row>
      <xdr:rowOff>57150</xdr:rowOff>
    </xdr:from>
    <xdr:to>
      <xdr:col>10</xdr:col>
      <xdr:colOff>28575</xdr:colOff>
      <xdr:row>38</xdr:row>
      <xdr:rowOff>57150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E7AA398-A073-4548-95ED-CC900E7E6F7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14"/>
        <a:stretch/>
      </xdr:blipFill>
      <xdr:spPr bwMode="auto">
        <a:xfrm>
          <a:off x="609599" y="1562100"/>
          <a:ext cx="8153401" cy="5905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609598</xdr:colOff>
      <xdr:row>6</xdr:row>
      <xdr:rowOff>47625</xdr:rowOff>
    </xdr:from>
    <xdr:to>
      <xdr:col>11</xdr:col>
      <xdr:colOff>76200</xdr:colOff>
      <xdr:row>37</xdr:row>
      <xdr:rowOff>85725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441480C-E61F-4994-8BB6-171BEC76480F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14"/>
        <a:stretch/>
      </xdr:blipFill>
      <xdr:spPr bwMode="auto">
        <a:xfrm>
          <a:off x="609598" y="1543050"/>
          <a:ext cx="8810627" cy="5943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26</xdr:row>
      <xdr:rowOff>17462</xdr:rowOff>
    </xdr:from>
    <xdr:to>
      <xdr:col>14</xdr:col>
      <xdr:colOff>476250</xdr:colOff>
      <xdr:row>43</xdr:row>
      <xdr:rowOff>6350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72B927-3087-4BED-A5A3-81101F932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1806574</xdr:colOff>
      <xdr:row>25</xdr:row>
      <xdr:rowOff>168275</xdr:rowOff>
    </xdr:from>
    <xdr:to>
      <xdr:col>13</xdr:col>
      <xdr:colOff>73024</xdr:colOff>
      <xdr:row>48</xdr:row>
      <xdr:rowOff>177800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127E7B-6A17-407F-8B9C-F30BB68C3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19056</xdr:colOff>
      <xdr:row>148</xdr:row>
      <xdr:rowOff>92074</xdr:rowOff>
    </xdr:from>
    <xdr:to>
      <xdr:col>12</xdr:col>
      <xdr:colOff>79375</xdr:colOff>
      <xdr:row>170</xdr:row>
      <xdr:rowOff>107950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F3CA87-4A06-4888-8CE7-F94A21F6E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</xdr:rowOff>
    </xdr:from>
    <xdr:to>
      <xdr:col>17</xdr:col>
      <xdr:colOff>323850</xdr:colOff>
      <xdr:row>20</xdr:row>
      <xdr:rowOff>85725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44D3264-EABD-4566-B5C6-3BD1E3B54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95250</xdr:rowOff>
    </xdr:from>
    <xdr:to>
      <xdr:col>16</xdr:col>
      <xdr:colOff>304800</xdr:colOff>
      <xdr:row>18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36E8B10-F9FB-4F38-9D43-02A1CACC1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181883</xdr:colOff>
      <xdr:row>21</xdr:row>
      <xdr:rowOff>29004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894B1D-B34F-400B-8551-4B9225234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952500"/>
          <a:ext cx="6506483" cy="307700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3</xdr:row>
      <xdr:rowOff>14287</xdr:rowOff>
    </xdr:from>
    <xdr:to>
      <xdr:col>14</xdr:col>
      <xdr:colOff>285750</xdr:colOff>
      <xdr:row>17</xdr:row>
      <xdr:rowOff>90487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CB53104-F928-4C7C-91B1-43AC57E27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21</xdr:row>
      <xdr:rowOff>14286</xdr:rowOff>
    </xdr:from>
    <xdr:to>
      <xdr:col>9</xdr:col>
      <xdr:colOff>609599</xdr:colOff>
      <xdr:row>37</xdr:row>
      <xdr:rowOff>95249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F987FB-36C6-4350-AD53-4ABFDCE6C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10</xdr:row>
      <xdr:rowOff>52387</xdr:rowOff>
    </xdr:from>
    <xdr:to>
      <xdr:col>11</xdr:col>
      <xdr:colOff>342900</xdr:colOff>
      <xdr:row>24</xdr:row>
      <xdr:rowOff>128587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5D0F614-364A-4232-A045-752580AA4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4</xdr:row>
      <xdr:rowOff>114300</xdr:rowOff>
    </xdr:from>
    <xdr:to>
      <xdr:col>15</xdr:col>
      <xdr:colOff>323850</xdr:colOff>
      <xdr:row>14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09C0C1-2125-4D21-B595-A0A208BE8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342899</xdr:rowOff>
    </xdr:from>
    <xdr:to>
      <xdr:col>15</xdr:col>
      <xdr:colOff>590550</xdr:colOff>
      <xdr:row>15</xdr:row>
      <xdr:rowOff>9524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44B9AB-98EE-4554-84A3-C3280D052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37</xdr:row>
      <xdr:rowOff>180975</xdr:rowOff>
    </xdr:from>
    <xdr:to>
      <xdr:col>15</xdr:col>
      <xdr:colOff>495300</xdr:colOff>
      <xdr:row>54</xdr:row>
      <xdr:rowOff>104775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088B866-9303-4105-8C8A-B5767795A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56</xdr:row>
      <xdr:rowOff>0</xdr:rowOff>
    </xdr:from>
    <xdr:to>
      <xdr:col>15</xdr:col>
      <xdr:colOff>304800</xdr:colOff>
      <xdr:row>73</xdr:row>
      <xdr:rowOff>114300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497D02C-C1C2-4887-804F-DA118575F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25</xdr:row>
      <xdr:rowOff>9525</xdr:rowOff>
    </xdr:from>
    <xdr:to>
      <xdr:col>16</xdr:col>
      <xdr:colOff>476250</xdr:colOff>
      <xdr:row>41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BE170B-A196-4FD2-86EA-7AA420676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52</xdr:row>
      <xdr:rowOff>161925</xdr:rowOff>
    </xdr:from>
    <xdr:to>
      <xdr:col>13</xdr:col>
      <xdr:colOff>238125</xdr:colOff>
      <xdr:row>70</xdr:row>
      <xdr:rowOff>85725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996519D-1840-41C2-A55E-1D971783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</xdr:colOff>
      <xdr:row>2</xdr:row>
      <xdr:rowOff>147638</xdr:rowOff>
    </xdr:from>
    <xdr:to>
      <xdr:col>15</xdr:col>
      <xdr:colOff>309562</xdr:colOff>
      <xdr:row>15</xdr:row>
      <xdr:rowOff>1905000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603848E-40CD-4F12-B181-808DD4F5D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36</xdr:row>
      <xdr:rowOff>0</xdr:rowOff>
    </xdr:from>
    <xdr:to>
      <xdr:col>15</xdr:col>
      <xdr:colOff>304800</xdr:colOff>
      <xdr:row>50</xdr:row>
      <xdr:rowOff>76200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7ED2470-EBA3-474E-8408-CCB3E8C1F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304800</xdr:colOff>
      <xdr:row>33</xdr:row>
      <xdr:rowOff>185738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48A9556-8CDE-4469-9629-00836CC50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54</xdr:row>
      <xdr:rowOff>0</xdr:rowOff>
    </xdr:from>
    <xdr:to>
      <xdr:col>15</xdr:col>
      <xdr:colOff>304800</xdr:colOff>
      <xdr:row>71</xdr:row>
      <xdr:rowOff>114300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EC8B3A8-A400-4E19-AB96-91F8196A1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52</xdr:row>
      <xdr:rowOff>0</xdr:rowOff>
    </xdr:from>
    <xdr:to>
      <xdr:col>15</xdr:col>
      <xdr:colOff>304800</xdr:colOff>
      <xdr:row>69</xdr:row>
      <xdr:rowOff>114300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B1BEEBC-3AF5-4E8C-B98E-C4B2667FC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3442</xdr:colOff>
      <xdr:row>183</xdr:row>
      <xdr:rowOff>11246</xdr:rowOff>
    </xdr:from>
    <xdr:to>
      <xdr:col>15</xdr:col>
      <xdr:colOff>183614</xdr:colOff>
      <xdr:row>200</xdr:row>
      <xdr:rowOff>160662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39CF6E8-5B83-46FE-A85C-1A397C6E8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6</xdr:row>
      <xdr:rowOff>166687</xdr:rowOff>
    </xdr:from>
    <xdr:to>
      <xdr:col>11</xdr:col>
      <xdr:colOff>257175</xdr:colOff>
      <xdr:row>21</xdr:row>
      <xdr:rowOff>33337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39A8A4-A423-4330-9821-A814208D0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3442</xdr:colOff>
      <xdr:row>181</xdr:row>
      <xdr:rowOff>11246</xdr:rowOff>
    </xdr:from>
    <xdr:to>
      <xdr:col>14</xdr:col>
      <xdr:colOff>183614</xdr:colOff>
      <xdr:row>198</xdr:row>
      <xdr:rowOff>160662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E95548D-DC71-4DDA-B4B0-15597823A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14918</xdr:colOff>
      <xdr:row>188</xdr:row>
      <xdr:rowOff>68625</xdr:rowOff>
    </xdr:from>
    <xdr:to>
      <xdr:col>12</xdr:col>
      <xdr:colOff>309849</xdr:colOff>
      <xdr:row>206</xdr:row>
      <xdr:rowOff>22951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F9FB3B8-03D1-41FE-868A-7CDEE376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3442</xdr:colOff>
      <xdr:row>183</xdr:row>
      <xdr:rowOff>11246</xdr:rowOff>
    </xdr:from>
    <xdr:to>
      <xdr:col>14</xdr:col>
      <xdr:colOff>183614</xdr:colOff>
      <xdr:row>200</xdr:row>
      <xdr:rowOff>160662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73D9CEC-2312-4496-BBA6-CA4DEADBD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441960</xdr:colOff>
      <xdr:row>3</xdr:row>
      <xdr:rowOff>0</xdr:rowOff>
    </xdr:from>
    <xdr:to>
      <xdr:col>16</xdr:col>
      <xdr:colOff>392906</xdr:colOff>
      <xdr:row>20</xdr:row>
      <xdr:rowOff>59531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D05559-167C-4925-8432-EECF1A41B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157162</xdr:rowOff>
    </xdr:from>
    <xdr:to>
      <xdr:col>17</xdr:col>
      <xdr:colOff>323850</xdr:colOff>
      <xdr:row>20</xdr:row>
      <xdr:rowOff>42862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724D26-BA36-4AB1-9E54-3731E38AD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2768600</xdr:colOff>
      <xdr:row>11</xdr:row>
      <xdr:rowOff>41275</xdr:rowOff>
    </xdr:from>
    <xdr:to>
      <xdr:col>9</xdr:col>
      <xdr:colOff>301625</xdr:colOff>
      <xdr:row>26</xdr:row>
      <xdr:rowOff>22225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5B8B6B-1DC6-4618-9B04-BE7067007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531495</xdr:colOff>
      <xdr:row>2</xdr:row>
      <xdr:rowOff>294322</xdr:rowOff>
    </xdr:from>
    <xdr:to>
      <xdr:col>14</xdr:col>
      <xdr:colOff>226695</xdr:colOff>
      <xdr:row>18</xdr:row>
      <xdr:rowOff>952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DC3873-89CA-4F41-835A-39255F2E7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511492</xdr:colOff>
      <xdr:row>4</xdr:row>
      <xdr:rowOff>48577</xdr:rowOff>
    </xdr:from>
    <xdr:to>
      <xdr:col>14</xdr:col>
      <xdr:colOff>206692</xdr:colOff>
      <xdr:row>18</xdr:row>
      <xdr:rowOff>124777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68AE9BA-0E86-4397-AEB3-E33875B0C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francesca\piattaforme\dati\analisi\tavole%20uso%20piattaforme%20con%20pesi_27marzo.xlsx" TargetMode="External"/><Relationship Id="rId1" Type="http://schemas.openxmlformats.org/officeDocument/2006/relationships/externalLinkPath" Target="/francesca/piattaforme/dati/analisi/tavole%20uso%20piattaforme%20con%20pesi_27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i personale"/>
      <sheetName val="fatturato"/>
      <sheetName val="investimenti"/>
      <sheetName val="piattaforme generali"/>
      <sheetName val="ristorazione"/>
      <sheetName val="turismo"/>
      <sheetName val="trasporti"/>
      <sheetName val="outsas"/>
      <sheetName val="Foglio1"/>
      <sheetName val="Fogli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C33">
            <v>267.71652326877819</v>
          </cell>
          <cell r="D33">
            <v>312.09129247070632</v>
          </cell>
          <cell r="E33">
            <v>7494.5390134476966</v>
          </cell>
          <cell r="F33">
            <v>51268.560156775769</v>
          </cell>
          <cell r="G33">
            <v>59342.906985963178</v>
          </cell>
        </row>
        <row r="34">
          <cell r="C34">
            <v>7610.2235978255167</v>
          </cell>
          <cell r="D34">
            <v>11287.572102986491</v>
          </cell>
          <cell r="E34">
            <v>19830.488006510073</v>
          </cell>
          <cell r="F34">
            <v>109127.90822354492</v>
          </cell>
          <cell r="G34">
            <v>147856.19193086805</v>
          </cell>
        </row>
        <row r="35">
          <cell r="C35">
            <v>30569.853295497502</v>
          </cell>
          <cell r="D35">
            <v>8044.9888842348382</v>
          </cell>
          <cell r="E35">
            <v>18244.819819470267</v>
          </cell>
          <cell r="F35">
            <v>34932.239083975444</v>
          </cell>
          <cell r="G35">
            <v>91791.901083177843</v>
          </cell>
        </row>
        <row r="36">
          <cell r="C36">
            <v>38447.793416592023</v>
          </cell>
          <cell r="D36">
            <v>19644.652279692018</v>
          </cell>
          <cell r="E36">
            <v>45569.846839427752</v>
          </cell>
          <cell r="F36">
            <v>195328.70746429684</v>
          </cell>
          <cell r="G36">
            <v>298991.00000000838</v>
          </cell>
        </row>
      </sheetData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0338-741F-489B-88A5-5709E3699E5E}">
  <dimension ref="B2:J26"/>
  <sheetViews>
    <sheetView workbookViewId="0">
      <selection activeCell="B2" sqref="B2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2" spans="2:10" x14ac:dyDescent="0.25">
      <c r="B2" s="1" t="s">
        <v>714</v>
      </c>
    </row>
    <row r="4" spans="2:10" x14ac:dyDescent="0.25">
      <c r="D4" s="2"/>
      <c r="F4" s="2"/>
      <c r="H4" s="2"/>
      <c r="J4" s="2"/>
    </row>
    <row r="5" spans="2:10" x14ac:dyDescent="0.25">
      <c r="D5" s="2"/>
      <c r="F5" s="2"/>
      <c r="H5" s="2"/>
      <c r="J5" s="2"/>
    </row>
    <row r="6" spans="2:10" x14ac:dyDescent="0.25">
      <c r="D6" s="2"/>
      <c r="F6" s="2"/>
      <c r="H6" s="2"/>
      <c r="J6" s="2"/>
    </row>
    <row r="7" spans="2:10" x14ac:dyDescent="0.25">
      <c r="D7" s="2"/>
      <c r="F7" s="2"/>
      <c r="H7" s="2"/>
      <c r="J7" s="2"/>
    </row>
    <row r="26" spans="2:2" x14ac:dyDescent="0.25">
      <c r="B26" s="1" t="s">
        <v>137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0C5B-C8ED-4EC2-8D76-2E1101EA3FF5}">
  <dimension ref="A4:R30"/>
  <sheetViews>
    <sheetView workbookViewId="0">
      <selection activeCell="C4" sqref="C4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4" spans="1:18" x14ac:dyDescent="0.25">
      <c r="D4" s="2"/>
      <c r="F4" s="2"/>
      <c r="H4" s="2"/>
      <c r="J4" s="2"/>
    </row>
    <row r="5" spans="1:18" x14ac:dyDescent="0.25">
      <c r="D5" s="2"/>
      <c r="F5" s="2"/>
      <c r="H5" s="2"/>
      <c r="J5" s="2"/>
    </row>
    <row r="6" spans="1:18" x14ac:dyDescent="0.25">
      <c r="D6" s="2"/>
      <c r="F6" s="2"/>
      <c r="H6" s="2"/>
      <c r="J6" s="2"/>
    </row>
    <row r="7" spans="1:18" x14ac:dyDescent="0.25">
      <c r="D7" s="2"/>
      <c r="F7" s="2"/>
      <c r="H7" s="2"/>
      <c r="J7" s="2"/>
    </row>
    <row r="11" spans="1:18" x14ac:dyDescent="0.25">
      <c r="A11"/>
      <c r="B11" s="614" t="s">
        <v>718</v>
      </c>
      <c r="C11" s="614"/>
      <c r="D11" s="614"/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</row>
    <row r="12" spans="1:18" x14ac:dyDescent="0.25">
      <c r="A12"/>
      <c r="B12" s="368"/>
      <c r="C12" s="368"/>
      <c r="D12" s="615" t="s">
        <v>231</v>
      </c>
      <c r="E12" s="615"/>
      <c r="F12" s="615"/>
      <c r="G12" s="368"/>
      <c r="H12" s="615" t="s">
        <v>232</v>
      </c>
      <c r="I12" s="615"/>
      <c r="J12" s="615"/>
      <c r="K12" s="368"/>
      <c r="L12" s="615" t="s">
        <v>233</v>
      </c>
      <c r="M12" s="615"/>
      <c r="N12" s="615"/>
      <c r="O12" s="368"/>
      <c r="P12" s="615" t="s">
        <v>234</v>
      </c>
      <c r="Q12" s="615"/>
      <c r="R12" s="615"/>
    </row>
    <row r="13" spans="1:18" x14ac:dyDescent="0.25">
      <c r="A13" s="189"/>
      <c r="B13" s="336" t="s">
        <v>197</v>
      </c>
      <c r="C13" s="337" t="s">
        <v>198</v>
      </c>
      <c r="D13" s="369">
        <v>2017</v>
      </c>
      <c r="E13" s="369">
        <v>2019</v>
      </c>
      <c r="F13" s="369">
        <v>2021</v>
      </c>
      <c r="G13" s="369"/>
      <c r="H13" s="369">
        <v>2017</v>
      </c>
      <c r="I13" s="369">
        <v>2019</v>
      </c>
      <c r="J13" s="369">
        <v>2021</v>
      </c>
      <c r="K13" s="369"/>
      <c r="L13" s="369">
        <v>2017</v>
      </c>
      <c r="M13" s="369">
        <v>2019</v>
      </c>
      <c r="N13" s="369">
        <v>2021</v>
      </c>
      <c r="O13" s="369"/>
      <c r="P13" s="369">
        <v>2017</v>
      </c>
      <c r="Q13" s="369">
        <v>2019</v>
      </c>
      <c r="R13" s="369">
        <v>2021</v>
      </c>
    </row>
    <row r="14" spans="1:18" x14ac:dyDescent="0.25">
      <c r="A14"/>
      <c r="B14"/>
      <c r="C14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5"/>
      <c r="P14" s="357"/>
      <c r="Q14" s="357"/>
      <c r="R14" s="357"/>
    </row>
    <row r="15" spans="1:18" ht="34.5" x14ac:dyDescent="0.25">
      <c r="A15"/>
      <c r="B15" s="370" t="s">
        <v>204</v>
      </c>
      <c r="C15" s="340" t="s">
        <v>15</v>
      </c>
      <c r="D15" s="357">
        <v>84.000118008024543</v>
      </c>
      <c r="E15" s="357">
        <v>92.21740392839277</v>
      </c>
      <c r="F15" s="357">
        <v>62.43132943037547</v>
      </c>
      <c r="G15" s="357"/>
      <c r="H15" s="357">
        <v>60.019308925951535</v>
      </c>
      <c r="I15" s="357">
        <v>65.462748299108952</v>
      </c>
      <c r="J15" s="357">
        <v>49.396187997591397</v>
      </c>
      <c r="K15" s="357"/>
      <c r="L15" s="357">
        <v>23.249346531981988</v>
      </c>
      <c r="M15" s="357">
        <v>23.074778712145154</v>
      </c>
      <c r="N15" s="357">
        <v>20.528378086677638</v>
      </c>
      <c r="O15" s="355"/>
      <c r="P15" s="357">
        <v>207.05117763587225</v>
      </c>
      <c r="Q15" s="357">
        <v>217.24573962776472</v>
      </c>
      <c r="R15" s="357">
        <v>185.90811508597852</v>
      </c>
    </row>
    <row r="16" spans="1:18" ht="23.25" x14ac:dyDescent="0.25">
      <c r="A16"/>
      <c r="B16" s="370" t="s">
        <v>205</v>
      </c>
      <c r="C16" s="340" t="s">
        <v>15</v>
      </c>
      <c r="D16" s="357">
        <v>142.510556835811</v>
      </c>
      <c r="E16" s="357">
        <v>139.11169725538826</v>
      </c>
      <c r="F16" s="357">
        <v>148.756962679982</v>
      </c>
      <c r="G16" s="357"/>
      <c r="H16" s="357">
        <v>107.33152664655036</v>
      </c>
      <c r="I16" s="357">
        <v>103.67527599503734</v>
      </c>
      <c r="J16" s="357">
        <v>101.01092832159252</v>
      </c>
      <c r="K16" s="357"/>
      <c r="L16" s="357">
        <v>20.993282210676771</v>
      </c>
      <c r="M16" s="357">
        <v>22.281928004203518</v>
      </c>
      <c r="N16" s="357">
        <v>19.287222863128907</v>
      </c>
      <c r="O16" s="355"/>
      <c r="P16" s="357">
        <v>188.2342839936897</v>
      </c>
      <c r="Q16" s="357">
        <v>183.92391292865378</v>
      </c>
      <c r="R16" s="357">
        <v>232.04911348586754</v>
      </c>
    </row>
    <row r="17" spans="1:18" ht="34.5" x14ac:dyDescent="0.25">
      <c r="A17"/>
      <c r="B17" s="370" t="s">
        <v>206</v>
      </c>
      <c r="C17" s="340" t="s">
        <v>15</v>
      </c>
      <c r="D17" s="357">
        <v>600.34930139720564</v>
      </c>
      <c r="E17" s="357">
        <v>597.59020867298625</v>
      </c>
      <c r="F17" s="357">
        <v>616.9980415837565</v>
      </c>
      <c r="G17" s="357"/>
      <c r="H17" s="357">
        <v>452.41154927735272</v>
      </c>
      <c r="I17" s="357">
        <v>451.99658818750584</v>
      </c>
      <c r="J17" s="357">
        <v>528.50541882275286</v>
      </c>
      <c r="K17" s="357"/>
      <c r="L17" s="357">
        <v>28.577987051206591</v>
      </c>
      <c r="M17" s="357">
        <v>28.454889087410422</v>
      </c>
      <c r="N17" s="357">
        <v>26.706760534709375</v>
      </c>
      <c r="O17" s="355"/>
      <c r="P17" s="357">
        <v>1028.3942833907522</v>
      </c>
      <c r="Q17" s="357">
        <v>1014.2887553496432</v>
      </c>
      <c r="R17" s="357">
        <v>1251.6315705550014</v>
      </c>
    </row>
    <row r="18" spans="1:18" ht="23.25" x14ac:dyDescent="0.25">
      <c r="A18"/>
      <c r="B18" s="370" t="s">
        <v>235</v>
      </c>
      <c r="C18" s="340" t="s">
        <v>17</v>
      </c>
      <c r="D18" s="357">
        <v>93.641091448773935</v>
      </c>
      <c r="E18" s="357">
        <v>93.288793571059855</v>
      </c>
      <c r="F18" s="357">
        <v>80.938710461140829</v>
      </c>
      <c r="G18" s="357"/>
      <c r="H18" s="357">
        <v>69.418747985255578</v>
      </c>
      <c r="I18" s="357">
        <v>69.520777377705883</v>
      </c>
      <c r="J18" s="357">
        <v>68.081729080102889</v>
      </c>
      <c r="K18" s="357"/>
      <c r="L18" s="357">
        <v>18.555070848925702</v>
      </c>
      <c r="M18" s="357">
        <v>18.884597933247715</v>
      </c>
      <c r="N18" s="357">
        <v>15.187297361969314</v>
      </c>
      <c r="O18" s="355"/>
      <c r="P18" s="357">
        <v>232.11652336749816</v>
      </c>
      <c r="Q18" s="357">
        <v>222.74956095881433</v>
      </c>
      <c r="R18" s="357">
        <v>246.39926383347745</v>
      </c>
    </row>
    <row r="19" spans="1:18" ht="34.5" x14ac:dyDescent="0.25">
      <c r="A19"/>
      <c r="B19" s="370" t="s">
        <v>236</v>
      </c>
      <c r="C19" s="340" t="s">
        <v>17</v>
      </c>
      <c r="D19" s="357">
        <v>69.696697780475404</v>
      </c>
      <c r="E19" s="357">
        <v>65.229527692364854</v>
      </c>
      <c r="F19" s="357">
        <v>59.772971824529293</v>
      </c>
      <c r="G19" s="357"/>
      <c r="H19" s="357">
        <v>85.815528489769534</v>
      </c>
      <c r="I19" s="357">
        <v>82.462047383534752</v>
      </c>
      <c r="J19" s="357">
        <v>87.721234349535749</v>
      </c>
      <c r="K19" s="357"/>
      <c r="L19" s="357">
        <v>16.102809590175525</v>
      </c>
      <c r="M19" s="357">
        <v>16.34027538187912</v>
      </c>
      <c r="N19" s="357">
        <v>13.629167294622484</v>
      </c>
      <c r="O19" s="355"/>
      <c r="P19" s="357">
        <v>185.72516858762953</v>
      </c>
      <c r="Q19" s="357">
        <v>174.30518905126877</v>
      </c>
      <c r="R19" s="357">
        <v>196.58086203550141</v>
      </c>
    </row>
    <row r="20" spans="1:18" ht="23.25" x14ac:dyDescent="0.25">
      <c r="A20"/>
      <c r="B20" s="370" t="s">
        <v>210</v>
      </c>
      <c r="C20" s="340" t="s">
        <v>17</v>
      </c>
      <c r="D20" s="357">
        <v>219.84805613066482</v>
      </c>
      <c r="E20" s="357">
        <v>235.98755755183495</v>
      </c>
      <c r="F20" s="357">
        <v>98.170925602917052</v>
      </c>
      <c r="G20" s="357"/>
      <c r="H20" s="357">
        <v>200.19471065724011</v>
      </c>
      <c r="I20" s="357">
        <v>212.61820118458911</v>
      </c>
      <c r="J20" s="357">
        <v>174.63469563334368</v>
      </c>
      <c r="K20" s="357"/>
      <c r="L20" s="357">
        <v>20.63006022518984</v>
      </c>
      <c r="M20" s="357">
        <v>21.185402810356635</v>
      </c>
      <c r="N20" s="357">
        <v>23.951259195964017</v>
      </c>
      <c r="O20" s="355"/>
      <c r="P20" s="357">
        <v>163.68041552659241</v>
      </c>
      <c r="Q20" s="357">
        <v>161.53222914614818</v>
      </c>
      <c r="R20" s="357">
        <v>80.1756435959675</v>
      </c>
    </row>
    <row r="21" spans="1:18" ht="23.25" x14ac:dyDescent="0.25">
      <c r="A21"/>
      <c r="B21" s="370" t="s">
        <v>237</v>
      </c>
      <c r="C21" s="340" t="s">
        <v>17</v>
      </c>
      <c r="D21" s="357">
        <v>339.48144084841834</v>
      </c>
      <c r="E21" s="357">
        <v>365.56690713546078</v>
      </c>
      <c r="F21" s="357">
        <v>114.75707982706945</v>
      </c>
      <c r="G21" s="357"/>
      <c r="H21" s="357">
        <v>318.05122055674519</v>
      </c>
      <c r="I21" s="357">
        <v>331.31062709318843</v>
      </c>
      <c r="J21" s="357">
        <v>230.51099022043334</v>
      </c>
      <c r="K21" s="357"/>
      <c r="L21" s="357">
        <v>20.768265524625267</v>
      </c>
      <c r="M21" s="357">
        <v>20.153718498977288</v>
      </c>
      <c r="N21" s="357">
        <v>25.903185434420301</v>
      </c>
      <c r="O21" s="355"/>
      <c r="P21" s="357">
        <v>174.0851274626763</v>
      </c>
      <c r="Q21" s="357">
        <v>199.99656639120218</v>
      </c>
      <c r="R21" s="357">
        <v>73.40767678494619</v>
      </c>
    </row>
    <row r="22" spans="1:18" ht="68.25" x14ac:dyDescent="0.25">
      <c r="A22"/>
      <c r="B22" s="370" t="s">
        <v>238</v>
      </c>
      <c r="C22" s="340" t="s">
        <v>17</v>
      </c>
      <c r="D22" s="357">
        <v>69.021604053149801</v>
      </c>
      <c r="E22" s="357">
        <v>72.964136776535668</v>
      </c>
      <c r="F22" s="357">
        <v>54.376660611455513</v>
      </c>
      <c r="G22" s="357"/>
      <c r="H22" s="357">
        <v>136.85272934040941</v>
      </c>
      <c r="I22" s="357">
        <v>142.66103863489258</v>
      </c>
      <c r="J22" s="357">
        <v>90.73703090199119</v>
      </c>
      <c r="K22" s="357"/>
      <c r="L22" s="357">
        <v>21.55761940864291</v>
      </c>
      <c r="M22" s="357">
        <v>22.594348580617641</v>
      </c>
      <c r="N22" s="357">
        <v>20.458529000103972</v>
      </c>
      <c r="O22" s="355"/>
      <c r="P22" s="357">
        <v>136.81086269458473</v>
      </c>
      <c r="Q22" s="357">
        <v>127.65164177866136</v>
      </c>
      <c r="R22" s="357">
        <v>126.53187752025734</v>
      </c>
    </row>
    <row r="23" spans="1:18" ht="34.5" x14ac:dyDescent="0.25">
      <c r="A23"/>
      <c r="B23" s="370" t="s">
        <v>213</v>
      </c>
      <c r="C23" s="340" t="s">
        <v>17</v>
      </c>
      <c r="D23" s="357">
        <v>27.789480925505256</v>
      </c>
      <c r="E23" s="357">
        <v>28.335978355980956</v>
      </c>
      <c r="F23" s="357">
        <v>30.425848736584793</v>
      </c>
      <c r="G23" s="357"/>
      <c r="H23" s="357">
        <v>28.521453186356247</v>
      </c>
      <c r="I23" s="357">
        <v>28.246360602410885</v>
      </c>
      <c r="J23" s="357">
        <v>29.274265278049572</v>
      </c>
      <c r="K23" s="357"/>
      <c r="L23" s="357">
        <v>15.521669505860155</v>
      </c>
      <c r="M23" s="357">
        <v>15.247047691987687</v>
      </c>
      <c r="N23" s="357">
        <v>13.66191843391465</v>
      </c>
      <c r="O23" s="355"/>
      <c r="P23" s="357">
        <v>117.15334820409934</v>
      </c>
      <c r="Q23" s="357">
        <v>122.35534668009787</v>
      </c>
      <c r="R23" s="357">
        <v>146.97400907880066</v>
      </c>
    </row>
    <row r="24" spans="1:18" ht="34.5" x14ac:dyDescent="0.25">
      <c r="A24"/>
      <c r="B24" s="370" t="s">
        <v>239</v>
      </c>
      <c r="C24" s="371" t="s">
        <v>16</v>
      </c>
      <c r="D24" s="357">
        <v>48.399230954030045</v>
      </c>
      <c r="E24" s="357">
        <v>49.032797661676994</v>
      </c>
      <c r="F24" s="357">
        <v>43.046104894465152</v>
      </c>
      <c r="G24" s="357"/>
      <c r="H24" s="357">
        <v>56.902026496913756</v>
      </c>
      <c r="I24" s="357">
        <v>58.082053683133196</v>
      </c>
      <c r="J24" s="357">
        <v>62.398333341313688</v>
      </c>
      <c r="K24" s="357"/>
      <c r="L24" s="357">
        <v>14.745520944652469</v>
      </c>
      <c r="M24" s="357">
        <v>15.424357740401289</v>
      </c>
      <c r="N24" s="357">
        <v>13.066569998576192</v>
      </c>
      <c r="O24" s="355"/>
      <c r="P24" s="357">
        <v>121.2733853959532</v>
      </c>
      <c r="Q24" s="357">
        <v>117.67203444523406</v>
      </c>
      <c r="R24" s="357">
        <v>115.27572292155801</v>
      </c>
    </row>
    <row r="25" spans="1:18" x14ac:dyDescent="0.25">
      <c r="A25"/>
      <c r="B25" s="355"/>
      <c r="C25" s="355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5"/>
      <c r="P25" s="357"/>
      <c r="Q25" s="357"/>
      <c r="R25" s="357"/>
    </row>
    <row r="26" spans="1:18" x14ac:dyDescent="0.25">
      <c r="A26"/>
      <c r="B26" s="355" t="s">
        <v>15</v>
      </c>
      <c r="C26" s="355"/>
      <c r="D26" s="357">
        <v>149.7582711774798</v>
      </c>
      <c r="E26" s="357">
        <v>149.80256852209143</v>
      </c>
      <c r="F26" s="357">
        <v>155.91148156053919</v>
      </c>
      <c r="G26" s="357"/>
      <c r="H26" s="357">
        <v>112.12633304874262</v>
      </c>
      <c r="I26" s="357">
        <v>111.12589246670574</v>
      </c>
      <c r="J26" s="357">
        <v>108.02950268824743</v>
      </c>
      <c r="K26" s="357"/>
      <c r="L26" s="357">
        <v>21.477914467556658</v>
      </c>
      <c r="M26" s="357">
        <v>22.57261740483915</v>
      </c>
      <c r="N26" s="357">
        <v>19.584039586165975</v>
      </c>
      <c r="O26" s="355"/>
      <c r="P26" s="357">
        <v>223.76391617529475</v>
      </c>
      <c r="Q26" s="357">
        <v>222.9097778785123</v>
      </c>
      <c r="R26" s="357">
        <v>273.45918889838953</v>
      </c>
    </row>
    <row r="27" spans="1:18" x14ac:dyDescent="0.25">
      <c r="A27"/>
      <c r="B27" s="355" t="s">
        <v>17</v>
      </c>
      <c r="C27" s="355"/>
      <c r="D27" s="357">
        <v>68.57553956834532</v>
      </c>
      <c r="E27" s="357">
        <v>69.637421374093464</v>
      </c>
      <c r="F27" s="357">
        <v>51.666472300486269</v>
      </c>
      <c r="G27" s="357"/>
      <c r="H27" s="357">
        <v>63.629534276213995</v>
      </c>
      <c r="I27" s="357">
        <v>64.102049984063655</v>
      </c>
      <c r="J27" s="357">
        <v>51.319354498162852</v>
      </c>
      <c r="K27" s="357"/>
      <c r="L27" s="357">
        <v>17.123966584063275</v>
      </c>
      <c r="M27" s="357">
        <v>17.129019006429576</v>
      </c>
      <c r="N27" s="357">
        <v>14.536961880561355</v>
      </c>
      <c r="O27" s="355"/>
      <c r="P27" s="357">
        <v>165.67419889208958</v>
      </c>
      <c r="Q27" s="357">
        <v>165.49508909117685</v>
      </c>
      <c r="R27" s="357">
        <v>174.63264033451398</v>
      </c>
    </row>
    <row r="28" spans="1:18" x14ac:dyDescent="0.25">
      <c r="A28"/>
      <c r="B28" s="355" t="s">
        <v>16</v>
      </c>
      <c r="C28" s="355"/>
      <c r="D28" s="357">
        <v>48.399230954030045</v>
      </c>
      <c r="E28" s="357">
        <v>49.032797661676994</v>
      </c>
      <c r="F28" s="357">
        <v>43.046104894465152</v>
      </c>
      <c r="G28" s="357"/>
      <c r="H28" s="357">
        <v>56.902026496913756</v>
      </c>
      <c r="I28" s="357">
        <v>58.082053683133196</v>
      </c>
      <c r="J28" s="357">
        <v>62.398333341313688</v>
      </c>
      <c r="K28" s="357"/>
      <c r="L28" s="357">
        <v>14.745520944652469</v>
      </c>
      <c r="M28" s="357">
        <v>15.424357740401289</v>
      </c>
      <c r="N28" s="357">
        <v>13.066569998576192</v>
      </c>
      <c r="O28" s="355"/>
      <c r="P28" s="357">
        <v>121.2733853959532</v>
      </c>
      <c r="Q28" s="357">
        <v>117.67203444523406</v>
      </c>
      <c r="R28" s="357">
        <v>115.27572292155801</v>
      </c>
    </row>
    <row r="29" spans="1:18" x14ac:dyDescent="0.25">
      <c r="A29"/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</row>
    <row r="30" spans="1:18" x14ac:dyDescent="0.25">
      <c r="A30"/>
      <c r="B30" s="372" t="s">
        <v>193</v>
      </c>
      <c r="C30" s="373"/>
      <c r="D30" s="374">
        <v>78.205722012837825</v>
      </c>
      <c r="E30" s="374">
        <v>77.970944064899669</v>
      </c>
      <c r="F30" s="374">
        <v>72.130271227667279</v>
      </c>
      <c r="G30" s="374"/>
      <c r="H30" s="374">
        <v>75.022434780335644</v>
      </c>
      <c r="I30" s="374">
        <v>74.97394303948596</v>
      </c>
      <c r="J30" s="374">
        <v>73.893219828920508</v>
      </c>
      <c r="K30" s="374"/>
      <c r="L30" s="374">
        <v>17.561743569524076</v>
      </c>
      <c r="M30" s="374">
        <v>18.043393783059873</v>
      </c>
      <c r="N30" s="374">
        <v>15.826999151957335</v>
      </c>
      <c r="O30" s="373"/>
      <c r="P30" s="374">
        <v>161.97259710049101</v>
      </c>
      <c r="Q30" s="374">
        <v>159.15370312930355</v>
      </c>
      <c r="R30" s="374">
        <v>174.41592058092391</v>
      </c>
    </row>
  </sheetData>
  <mergeCells count="5">
    <mergeCell ref="B11:R11"/>
    <mergeCell ref="D12:F12"/>
    <mergeCell ref="H12:J12"/>
    <mergeCell ref="L12:N12"/>
    <mergeCell ref="P12:R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5C71-9D60-42E2-AA3D-7D0F76E27ABC}">
  <dimension ref="B2:F24"/>
  <sheetViews>
    <sheetView workbookViewId="0">
      <selection activeCell="K15" sqref="K15"/>
    </sheetView>
  </sheetViews>
  <sheetFormatPr defaultRowHeight="15" x14ac:dyDescent="0.25"/>
  <cols>
    <col min="2" max="2" width="19.28515625" bestFit="1" customWidth="1"/>
    <col min="3" max="6" width="13" customWidth="1"/>
  </cols>
  <sheetData>
    <row r="2" spans="2:6" x14ac:dyDescent="0.25">
      <c r="B2" t="s">
        <v>635</v>
      </c>
      <c r="C2" t="s">
        <v>636</v>
      </c>
      <c r="F2" t="s">
        <v>1</v>
      </c>
    </row>
    <row r="3" spans="2:6" x14ac:dyDescent="0.25">
      <c r="C3" t="s">
        <v>15</v>
      </c>
      <c r="D3" t="s">
        <v>16</v>
      </c>
      <c r="E3" t="s">
        <v>17</v>
      </c>
    </row>
    <row r="4" spans="2:6" x14ac:dyDescent="0.25">
      <c r="B4" t="s">
        <v>637</v>
      </c>
      <c r="C4">
        <v>3914</v>
      </c>
      <c r="D4">
        <v>10674</v>
      </c>
      <c r="E4">
        <v>5193</v>
      </c>
      <c r="F4">
        <v>19781</v>
      </c>
    </row>
    <row r="5" spans="2:6" x14ac:dyDescent="0.25">
      <c r="B5" t="s">
        <v>638</v>
      </c>
      <c r="C5">
        <v>74</v>
      </c>
      <c r="D5">
        <v>612</v>
      </c>
      <c r="E5">
        <v>630</v>
      </c>
      <c r="F5">
        <v>1316</v>
      </c>
    </row>
    <row r="6" spans="2:6" x14ac:dyDescent="0.25">
      <c r="B6" t="s">
        <v>639</v>
      </c>
      <c r="C6">
        <v>9138</v>
      </c>
      <c r="D6">
        <v>21254</v>
      </c>
      <c r="E6">
        <v>13396</v>
      </c>
      <c r="F6">
        <v>43788</v>
      </c>
    </row>
    <row r="7" spans="2:6" x14ac:dyDescent="0.25">
      <c r="B7" t="s">
        <v>640</v>
      </c>
      <c r="C7">
        <v>1462</v>
      </c>
      <c r="D7">
        <v>3242</v>
      </c>
      <c r="E7">
        <v>7135</v>
      </c>
      <c r="F7">
        <v>11839</v>
      </c>
    </row>
    <row r="8" spans="2:6" x14ac:dyDescent="0.25">
      <c r="B8" t="s">
        <v>641</v>
      </c>
      <c r="C8">
        <v>6706</v>
      </c>
      <c r="D8">
        <v>12160</v>
      </c>
      <c r="E8">
        <v>6633</v>
      </c>
      <c r="F8">
        <v>25499</v>
      </c>
    </row>
    <row r="9" spans="2:6" x14ac:dyDescent="0.25">
      <c r="B9" t="s">
        <v>642</v>
      </c>
      <c r="C9">
        <v>1036</v>
      </c>
      <c r="D9">
        <v>3102</v>
      </c>
      <c r="E9">
        <v>1294</v>
      </c>
      <c r="F9">
        <v>5432</v>
      </c>
    </row>
    <row r="10" spans="2:6" x14ac:dyDescent="0.25">
      <c r="B10" t="s">
        <v>643</v>
      </c>
      <c r="C10">
        <v>1127</v>
      </c>
      <c r="D10">
        <v>5167</v>
      </c>
      <c r="E10">
        <v>3340</v>
      </c>
      <c r="F10">
        <v>9634</v>
      </c>
    </row>
    <row r="11" spans="2:6" x14ac:dyDescent="0.25">
      <c r="B11" t="s">
        <v>644</v>
      </c>
      <c r="C11">
        <v>7149</v>
      </c>
      <c r="D11">
        <v>11439</v>
      </c>
      <c r="E11">
        <v>7070</v>
      </c>
      <c r="F11">
        <v>25658</v>
      </c>
    </row>
    <row r="12" spans="2:6" x14ac:dyDescent="0.25">
      <c r="B12" t="s">
        <v>645</v>
      </c>
      <c r="C12">
        <v>3363</v>
      </c>
      <c r="D12">
        <v>11011</v>
      </c>
      <c r="E12">
        <v>8758</v>
      </c>
      <c r="F12">
        <v>23132</v>
      </c>
    </row>
    <row r="13" spans="2:6" x14ac:dyDescent="0.25">
      <c r="B13" t="s">
        <v>646</v>
      </c>
      <c r="C13">
        <v>1111</v>
      </c>
      <c r="D13">
        <v>2067</v>
      </c>
      <c r="E13">
        <v>1518</v>
      </c>
      <c r="F13">
        <v>4696</v>
      </c>
    </row>
    <row r="14" spans="2:6" x14ac:dyDescent="0.25">
      <c r="B14" t="s">
        <v>647</v>
      </c>
      <c r="C14">
        <v>2358</v>
      </c>
      <c r="D14">
        <v>4195</v>
      </c>
      <c r="E14">
        <v>2222</v>
      </c>
      <c r="F14">
        <v>8775</v>
      </c>
    </row>
    <row r="15" spans="2:6" x14ac:dyDescent="0.25">
      <c r="B15" t="s">
        <v>648</v>
      </c>
      <c r="C15">
        <v>3550</v>
      </c>
      <c r="D15">
        <v>15394</v>
      </c>
      <c r="E15">
        <v>9622</v>
      </c>
      <c r="F15">
        <v>28566</v>
      </c>
    </row>
    <row r="16" spans="2:6" x14ac:dyDescent="0.25">
      <c r="B16" t="s">
        <v>649</v>
      </c>
      <c r="C16">
        <v>1274</v>
      </c>
      <c r="D16">
        <v>3970</v>
      </c>
      <c r="E16">
        <v>1939</v>
      </c>
      <c r="F16">
        <v>7183</v>
      </c>
    </row>
    <row r="17" spans="2:6" x14ac:dyDescent="0.25">
      <c r="B17" t="s">
        <v>650</v>
      </c>
      <c r="C17">
        <v>432</v>
      </c>
      <c r="D17">
        <v>767</v>
      </c>
      <c r="E17">
        <v>345</v>
      </c>
      <c r="F17">
        <v>1544</v>
      </c>
    </row>
    <row r="18" spans="2:6" x14ac:dyDescent="0.25">
      <c r="B18" t="s">
        <v>651</v>
      </c>
      <c r="C18">
        <v>5087</v>
      </c>
      <c r="D18">
        <v>12456</v>
      </c>
      <c r="E18">
        <v>6721</v>
      </c>
      <c r="F18">
        <v>24264</v>
      </c>
    </row>
    <row r="19" spans="2:6" x14ac:dyDescent="0.25">
      <c r="B19" t="s">
        <v>652</v>
      </c>
      <c r="C19">
        <v>4029</v>
      </c>
      <c r="D19">
        <v>9309</v>
      </c>
      <c r="E19">
        <v>5250</v>
      </c>
      <c r="F19">
        <v>18588</v>
      </c>
    </row>
    <row r="20" spans="2:6" x14ac:dyDescent="0.25">
      <c r="B20" t="s">
        <v>653</v>
      </c>
      <c r="C20">
        <v>644</v>
      </c>
      <c r="D20">
        <v>1215</v>
      </c>
      <c r="E20">
        <v>685</v>
      </c>
      <c r="F20">
        <v>2544</v>
      </c>
    </row>
    <row r="21" spans="2:6" x14ac:dyDescent="0.25">
      <c r="B21" t="s">
        <v>654</v>
      </c>
      <c r="C21">
        <v>1566</v>
      </c>
      <c r="D21">
        <v>4557</v>
      </c>
      <c r="E21">
        <v>1732</v>
      </c>
      <c r="F21">
        <v>7855</v>
      </c>
    </row>
    <row r="22" spans="2:6" x14ac:dyDescent="0.25">
      <c r="B22" t="s">
        <v>655</v>
      </c>
      <c r="C22">
        <v>3813</v>
      </c>
      <c r="D22">
        <v>10552</v>
      </c>
      <c r="E22">
        <v>5755</v>
      </c>
      <c r="F22">
        <v>20120</v>
      </c>
    </row>
    <row r="23" spans="2:6" x14ac:dyDescent="0.25">
      <c r="B23" t="s">
        <v>656</v>
      </c>
      <c r="C23">
        <v>1510</v>
      </c>
      <c r="D23">
        <v>4714</v>
      </c>
      <c r="E23">
        <v>2553</v>
      </c>
      <c r="F23">
        <v>8777</v>
      </c>
    </row>
    <row r="24" spans="2:6" x14ac:dyDescent="0.25">
      <c r="B24" t="s">
        <v>1</v>
      </c>
      <c r="C24">
        <v>59343</v>
      </c>
      <c r="D24">
        <v>147857</v>
      </c>
      <c r="E24">
        <v>91791</v>
      </c>
      <c r="F24">
        <v>298991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16FD-7FC2-41FE-9379-BA8B611A4C2F}">
  <dimension ref="B2:J24"/>
  <sheetViews>
    <sheetView workbookViewId="0">
      <selection activeCell="L6" sqref="L6"/>
    </sheetView>
  </sheetViews>
  <sheetFormatPr defaultColWidth="8.7109375" defaultRowHeight="15" x14ac:dyDescent="0.25"/>
  <cols>
    <col min="2" max="2" width="19.28515625" bestFit="1" customWidth="1"/>
    <col min="3" max="10" width="11.28515625" customWidth="1"/>
  </cols>
  <sheetData>
    <row r="2" spans="2:10" x14ac:dyDescent="0.25">
      <c r="B2" t="s">
        <v>635</v>
      </c>
      <c r="C2" t="s">
        <v>657</v>
      </c>
      <c r="J2" t="s">
        <v>1</v>
      </c>
    </row>
    <row r="3" spans="2:10" x14ac:dyDescent="0.25">
      <c r="C3" t="s">
        <v>658</v>
      </c>
      <c r="D3" t="s">
        <v>659</v>
      </c>
      <c r="E3" t="s">
        <v>660</v>
      </c>
      <c r="F3" t="s">
        <v>661</v>
      </c>
      <c r="G3" t="s">
        <v>662</v>
      </c>
      <c r="H3" t="s">
        <v>663</v>
      </c>
      <c r="I3" t="s">
        <v>664</v>
      </c>
    </row>
    <row r="4" spans="2:10" x14ac:dyDescent="0.25">
      <c r="B4" t="s">
        <v>637</v>
      </c>
      <c r="C4" s="564">
        <v>6093</v>
      </c>
      <c r="D4" s="564">
        <v>3552</v>
      </c>
      <c r="E4" s="564">
        <v>2490</v>
      </c>
      <c r="F4" s="564">
        <v>3147</v>
      </c>
      <c r="G4" s="564">
        <v>2614</v>
      </c>
      <c r="H4" s="564">
        <v>1096</v>
      </c>
      <c r="I4" s="564">
        <v>789</v>
      </c>
      <c r="J4" s="564">
        <v>19781</v>
      </c>
    </row>
    <row r="5" spans="2:10" x14ac:dyDescent="0.25">
      <c r="B5" t="s">
        <v>638</v>
      </c>
      <c r="C5" s="564">
        <v>312</v>
      </c>
      <c r="D5" s="564">
        <v>210</v>
      </c>
      <c r="E5" s="564">
        <v>187</v>
      </c>
      <c r="F5" s="564">
        <v>296</v>
      </c>
      <c r="G5" s="564">
        <v>205</v>
      </c>
      <c r="H5" s="564">
        <v>70</v>
      </c>
      <c r="I5" s="564">
        <v>36</v>
      </c>
      <c r="J5" s="564">
        <v>1316</v>
      </c>
    </row>
    <row r="6" spans="2:10" x14ac:dyDescent="0.25">
      <c r="B6" t="s">
        <v>639</v>
      </c>
      <c r="C6" s="564">
        <v>13022</v>
      </c>
      <c r="D6" s="564">
        <v>6991</v>
      </c>
      <c r="E6" s="564">
        <v>4845</v>
      </c>
      <c r="F6" s="564">
        <v>6644</v>
      </c>
      <c r="G6" s="564">
        <v>6345</v>
      </c>
      <c r="H6" s="564">
        <v>3194</v>
      </c>
      <c r="I6" s="564">
        <v>2747</v>
      </c>
      <c r="J6" s="564">
        <v>43788</v>
      </c>
    </row>
    <row r="7" spans="2:10" x14ac:dyDescent="0.25">
      <c r="B7" t="s">
        <v>640</v>
      </c>
      <c r="C7" s="564">
        <v>3590</v>
      </c>
      <c r="D7" s="564">
        <v>1892</v>
      </c>
      <c r="E7" s="564">
        <v>1395</v>
      </c>
      <c r="F7" s="564">
        <v>1905</v>
      </c>
      <c r="G7" s="564">
        <v>1674</v>
      </c>
      <c r="H7" s="564">
        <v>787</v>
      </c>
      <c r="I7" s="564">
        <v>596</v>
      </c>
      <c r="J7" s="564">
        <v>11839</v>
      </c>
    </row>
    <row r="8" spans="2:10" x14ac:dyDescent="0.25">
      <c r="B8" t="s">
        <v>641</v>
      </c>
      <c r="C8" s="564">
        <v>7191</v>
      </c>
      <c r="D8" s="564">
        <v>3819</v>
      </c>
      <c r="E8" s="564">
        <v>2753</v>
      </c>
      <c r="F8" s="564">
        <v>4134</v>
      </c>
      <c r="G8" s="564">
        <v>4169</v>
      </c>
      <c r="H8" s="564">
        <v>1963</v>
      </c>
      <c r="I8" s="564">
        <v>1470</v>
      </c>
      <c r="J8" s="564">
        <v>25499</v>
      </c>
    </row>
    <row r="9" spans="2:10" x14ac:dyDescent="0.25">
      <c r="B9" t="s">
        <v>642</v>
      </c>
      <c r="C9" s="564">
        <v>1368</v>
      </c>
      <c r="D9" s="564">
        <v>894</v>
      </c>
      <c r="E9" s="564">
        <v>722</v>
      </c>
      <c r="F9" s="564">
        <v>975</v>
      </c>
      <c r="G9" s="564">
        <v>841</v>
      </c>
      <c r="H9" s="564">
        <v>374</v>
      </c>
      <c r="I9" s="564">
        <v>258</v>
      </c>
      <c r="J9" s="564">
        <v>5432</v>
      </c>
    </row>
    <row r="10" spans="2:10" x14ac:dyDescent="0.25">
      <c r="B10" t="s">
        <v>643</v>
      </c>
      <c r="C10" s="564">
        <v>2913</v>
      </c>
      <c r="D10" s="564">
        <v>1681</v>
      </c>
      <c r="E10" s="564">
        <v>1296</v>
      </c>
      <c r="F10" s="564">
        <v>1618</v>
      </c>
      <c r="G10" s="564">
        <v>1366</v>
      </c>
      <c r="H10" s="564">
        <v>494</v>
      </c>
      <c r="I10" s="564">
        <v>266</v>
      </c>
      <c r="J10" s="564">
        <v>9634</v>
      </c>
    </row>
    <row r="11" spans="2:10" x14ac:dyDescent="0.25">
      <c r="B11" t="s">
        <v>644</v>
      </c>
      <c r="C11" s="564">
        <v>8174</v>
      </c>
      <c r="D11" s="564">
        <v>4208</v>
      </c>
      <c r="E11" s="564">
        <v>2903</v>
      </c>
      <c r="F11" s="564">
        <v>3890</v>
      </c>
      <c r="G11" s="564">
        <v>3655</v>
      </c>
      <c r="H11" s="564">
        <v>1685</v>
      </c>
      <c r="I11" s="564">
        <v>1143</v>
      </c>
      <c r="J11" s="564">
        <v>25658</v>
      </c>
    </row>
    <row r="12" spans="2:10" x14ac:dyDescent="0.25">
      <c r="B12" t="s">
        <v>645</v>
      </c>
      <c r="C12" s="564">
        <v>7467</v>
      </c>
      <c r="D12" s="564">
        <v>4090</v>
      </c>
      <c r="E12" s="564">
        <v>2904</v>
      </c>
      <c r="F12" s="564">
        <v>3579</v>
      </c>
      <c r="G12" s="564">
        <v>3059</v>
      </c>
      <c r="H12" s="564">
        <v>1237</v>
      </c>
      <c r="I12" s="564">
        <v>796</v>
      </c>
      <c r="J12" s="564">
        <v>23132</v>
      </c>
    </row>
    <row r="13" spans="2:10" x14ac:dyDescent="0.25">
      <c r="B13" t="s">
        <v>646</v>
      </c>
      <c r="C13" s="564">
        <v>1521</v>
      </c>
      <c r="D13" s="564">
        <v>864</v>
      </c>
      <c r="E13" s="564">
        <v>609</v>
      </c>
      <c r="F13" s="564">
        <v>661</v>
      </c>
      <c r="G13" s="564">
        <v>604</v>
      </c>
      <c r="H13" s="564">
        <v>241</v>
      </c>
      <c r="I13" s="564">
        <v>196</v>
      </c>
      <c r="J13" s="564">
        <v>4696</v>
      </c>
    </row>
    <row r="14" spans="2:10" x14ac:dyDescent="0.25">
      <c r="B14" t="s">
        <v>647</v>
      </c>
      <c r="C14" s="564">
        <v>2754</v>
      </c>
      <c r="D14" s="564">
        <v>1487</v>
      </c>
      <c r="E14" s="564">
        <v>1069</v>
      </c>
      <c r="F14" s="564">
        <v>1456</v>
      </c>
      <c r="G14" s="564">
        <v>1235</v>
      </c>
      <c r="H14" s="564">
        <v>492</v>
      </c>
      <c r="I14" s="564">
        <v>282</v>
      </c>
      <c r="J14" s="564">
        <v>8775</v>
      </c>
    </row>
    <row r="15" spans="2:10" x14ac:dyDescent="0.25">
      <c r="B15" t="s">
        <v>648</v>
      </c>
      <c r="C15" s="564">
        <v>9242</v>
      </c>
      <c r="D15" s="564">
        <v>4844</v>
      </c>
      <c r="E15" s="564">
        <v>3263</v>
      </c>
      <c r="F15" s="564">
        <v>4084</v>
      </c>
      <c r="G15" s="564">
        <v>3553</v>
      </c>
      <c r="H15" s="564">
        <v>1894</v>
      </c>
      <c r="I15" s="564">
        <v>1686</v>
      </c>
      <c r="J15" s="564">
        <v>28566</v>
      </c>
    </row>
    <row r="16" spans="2:10" x14ac:dyDescent="0.25">
      <c r="B16" t="s">
        <v>649</v>
      </c>
      <c r="C16" s="564">
        <v>2275</v>
      </c>
      <c r="D16" s="564">
        <v>1366</v>
      </c>
      <c r="E16" s="564">
        <v>909</v>
      </c>
      <c r="F16" s="564">
        <v>1139</v>
      </c>
      <c r="G16" s="564">
        <v>921</v>
      </c>
      <c r="H16" s="564">
        <v>346</v>
      </c>
      <c r="I16" s="564">
        <v>227</v>
      </c>
      <c r="J16" s="564">
        <v>7183</v>
      </c>
    </row>
    <row r="17" spans="2:10" x14ac:dyDescent="0.25">
      <c r="B17" t="s">
        <v>650</v>
      </c>
      <c r="C17" s="564">
        <v>529</v>
      </c>
      <c r="D17" s="564">
        <v>322</v>
      </c>
      <c r="E17" s="564">
        <v>190</v>
      </c>
      <c r="F17" s="564">
        <v>204</v>
      </c>
      <c r="G17" s="564">
        <v>186</v>
      </c>
      <c r="H17" s="564">
        <v>59</v>
      </c>
      <c r="I17" s="564">
        <v>54</v>
      </c>
      <c r="J17" s="564">
        <v>1544</v>
      </c>
    </row>
    <row r="18" spans="2:10" x14ac:dyDescent="0.25">
      <c r="B18" t="s">
        <v>651</v>
      </c>
      <c r="C18" s="564">
        <v>8106</v>
      </c>
      <c r="D18" s="564">
        <v>4616</v>
      </c>
      <c r="E18" s="564">
        <v>3026</v>
      </c>
      <c r="F18" s="564">
        <v>3296</v>
      </c>
      <c r="G18" s="564">
        <v>2675</v>
      </c>
      <c r="H18" s="564">
        <v>1328</v>
      </c>
      <c r="I18" s="564">
        <v>1217</v>
      </c>
      <c r="J18" s="564">
        <v>24264</v>
      </c>
    </row>
    <row r="19" spans="2:10" x14ac:dyDescent="0.25">
      <c r="B19" t="s">
        <v>652</v>
      </c>
      <c r="C19" s="564">
        <v>6453</v>
      </c>
      <c r="D19" s="564">
        <v>3425</v>
      </c>
      <c r="E19" s="564">
        <v>2260</v>
      </c>
      <c r="F19" s="564">
        <v>2729</v>
      </c>
      <c r="G19" s="564">
        <v>2204</v>
      </c>
      <c r="H19" s="564">
        <v>893</v>
      </c>
      <c r="I19" s="564">
        <v>624</v>
      </c>
      <c r="J19" s="564">
        <v>18588</v>
      </c>
    </row>
    <row r="20" spans="2:10" x14ac:dyDescent="0.25">
      <c r="B20" t="s">
        <v>653</v>
      </c>
      <c r="C20" s="564">
        <v>824</v>
      </c>
      <c r="D20" s="564">
        <v>537</v>
      </c>
      <c r="E20" s="564">
        <v>306</v>
      </c>
      <c r="F20" s="564">
        <v>370</v>
      </c>
      <c r="G20" s="564">
        <v>291</v>
      </c>
      <c r="H20" s="564">
        <v>115</v>
      </c>
      <c r="I20" s="564">
        <v>101</v>
      </c>
      <c r="J20" s="564">
        <v>2544</v>
      </c>
    </row>
    <row r="21" spans="2:10" x14ac:dyDescent="0.25">
      <c r="B21" t="s">
        <v>654</v>
      </c>
      <c r="C21" s="564">
        <v>2678</v>
      </c>
      <c r="D21" s="564">
        <v>1775</v>
      </c>
      <c r="E21" s="564">
        <v>1050</v>
      </c>
      <c r="F21" s="564">
        <v>1090</v>
      </c>
      <c r="G21" s="564">
        <v>729</v>
      </c>
      <c r="H21" s="564">
        <v>305</v>
      </c>
      <c r="I21" s="564">
        <v>228</v>
      </c>
      <c r="J21" s="564">
        <v>7855</v>
      </c>
    </row>
    <row r="22" spans="2:10" x14ac:dyDescent="0.25">
      <c r="B22" t="s">
        <v>655</v>
      </c>
      <c r="C22" s="564">
        <v>7268</v>
      </c>
      <c r="D22" s="564">
        <v>3839</v>
      </c>
      <c r="E22" s="564">
        <v>2564</v>
      </c>
      <c r="F22" s="564">
        <v>2771</v>
      </c>
      <c r="G22" s="564">
        <v>2110</v>
      </c>
      <c r="H22" s="564">
        <v>917</v>
      </c>
      <c r="I22" s="564">
        <v>651</v>
      </c>
      <c r="J22" s="564">
        <v>20120</v>
      </c>
    </row>
    <row r="23" spans="2:10" x14ac:dyDescent="0.25">
      <c r="B23" t="s">
        <v>656</v>
      </c>
      <c r="C23" s="564">
        <v>2784</v>
      </c>
      <c r="D23" s="564">
        <v>1729</v>
      </c>
      <c r="E23" s="564">
        <v>1228</v>
      </c>
      <c r="F23" s="564">
        <v>1375</v>
      </c>
      <c r="G23" s="564">
        <v>968</v>
      </c>
      <c r="H23" s="564">
        <v>405</v>
      </c>
      <c r="I23" s="564">
        <v>288</v>
      </c>
      <c r="J23" s="564">
        <v>8777</v>
      </c>
    </row>
    <row r="24" spans="2:10" x14ac:dyDescent="0.25">
      <c r="B24" t="s">
        <v>1</v>
      </c>
      <c r="C24" s="564">
        <v>94564</v>
      </c>
      <c r="D24" s="564">
        <v>52141</v>
      </c>
      <c r="E24" s="564">
        <v>35969</v>
      </c>
      <c r="F24" s="564">
        <v>45363</v>
      </c>
      <c r="G24" s="564">
        <v>39404</v>
      </c>
      <c r="H24" s="564">
        <v>17895</v>
      </c>
      <c r="I24" s="564">
        <v>13655</v>
      </c>
      <c r="J24" s="564">
        <v>298991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6BDA-9470-4E73-B5C3-54A544A3A602}">
  <dimension ref="B2:F11"/>
  <sheetViews>
    <sheetView workbookViewId="0">
      <selection activeCell="J11" sqref="J11"/>
    </sheetView>
  </sheetViews>
  <sheetFormatPr defaultColWidth="8.85546875" defaultRowHeight="15" x14ac:dyDescent="0.25"/>
  <cols>
    <col min="2" max="2" width="19.85546875" bestFit="1" customWidth="1"/>
    <col min="3" max="6" width="11.7109375" customWidth="1"/>
  </cols>
  <sheetData>
    <row r="2" spans="2:6" x14ac:dyDescent="0.25">
      <c r="B2" t="s">
        <v>657</v>
      </c>
      <c r="C2" t="s">
        <v>636</v>
      </c>
      <c r="F2" t="s">
        <v>1</v>
      </c>
    </row>
    <row r="3" spans="2:6" x14ac:dyDescent="0.25">
      <c r="C3" t="s">
        <v>15</v>
      </c>
      <c r="D3" t="s">
        <v>16</v>
      </c>
      <c r="E3" t="s">
        <v>17</v>
      </c>
    </row>
    <row r="4" spans="2:6" x14ac:dyDescent="0.25">
      <c r="B4" t="s">
        <v>658</v>
      </c>
      <c r="C4">
        <v>24911</v>
      </c>
      <c r="D4">
        <v>29308</v>
      </c>
      <c r="E4">
        <v>40345</v>
      </c>
      <c r="F4">
        <v>94564</v>
      </c>
    </row>
    <row r="5" spans="2:6" x14ac:dyDescent="0.25">
      <c r="B5" t="s">
        <v>659</v>
      </c>
      <c r="C5">
        <v>9535</v>
      </c>
      <c r="D5">
        <v>27967</v>
      </c>
      <c r="E5">
        <v>14639</v>
      </c>
      <c r="F5">
        <v>52141</v>
      </c>
    </row>
    <row r="6" spans="2:6" x14ac:dyDescent="0.25">
      <c r="B6" t="s">
        <v>660</v>
      </c>
      <c r="C6">
        <v>4866</v>
      </c>
      <c r="D6">
        <v>22348</v>
      </c>
      <c r="E6">
        <v>8755</v>
      </c>
      <c r="F6">
        <v>35969</v>
      </c>
    </row>
    <row r="7" spans="2:6" x14ac:dyDescent="0.25">
      <c r="B7" t="s">
        <v>661</v>
      </c>
      <c r="C7">
        <v>5897</v>
      </c>
      <c r="D7">
        <v>29561</v>
      </c>
      <c r="E7">
        <v>9905</v>
      </c>
      <c r="F7">
        <v>45363</v>
      </c>
    </row>
    <row r="8" spans="2:6" x14ac:dyDescent="0.25">
      <c r="B8" t="s">
        <v>662</v>
      </c>
      <c r="C8">
        <v>5965</v>
      </c>
      <c r="D8">
        <v>25097</v>
      </c>
      <c r="E8">
        <v>8342</v>
      </c>
      <c r="F8">
        <v>39404</v>
      </c>
    </row>
    <row r="9" spans="2:6" x14ac:dyDescent="0.25">
      <c r="B9" t="s">
        <v>665</v>
      </c>
      <c r="C9">
        <v>3629</v>
      </c>
      <c r="D9">
        <v>9585</v>
      </c>
      <c r="E9">
        <v>4681</v>
      </c>
      <c r="F9">
        <v>17895</v>
      </c>
    </row>
    <row r="10" spans="2:6" x14ac:dyDescent="0.25">
      <c r="B10" t="s">
        <v>664</v>
      </c>
      <c r="C10">
        <v>4540</v>
      </c>
      <c r="D10">
        <v>3991</v>
      </c>
      <c r="E10">
        <v>5124</v>
      </c>
      <c r="F10">
        <v>13655</v>
      </c>
    </row>
    <row r="11" spans="2:6" x14ac:dyDescent="0.25">
      <c r="B11" t="s">
        <v>1</v>
      </c>
      <c r="C11">
        <v>59343</v>
      </c>
      <c r="D11">
        <v>147857</v>
      </c>
      <c r="E11">
        <v>91791</v>
      </c>
      <c r="F11">
        <v>298991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E142-F890-4238-AB74-7F05B8237032}">
  <dimension ref="B2:D5"/>
  <sheetViews>
    <sheetView workbookViewId="0">
      <selection activeCell="C6" sqref="C6"/>
    </sheetView>
  </sheetViews>
  <sheetFormatPr defaultRowHeight="15" x14ac:dyDescent="0.25"/>
  <cols>
    <col min="1" max="1" width="9.140625" style="29"/>
    <col min="2" max="4" width="34" style="181" customWidth="1"/>
    <col min="5" max="16384" width="9.140625" style="29"/>
  </cols>
  <sheetData>
    <row r="2" spans="2:4" x14ac:dyDescent="0.25">
      <c r="B2" s="181" t="s">
        <v>666</v>
      </c>
      <c r="C2" s="181" t="s">
        <v>667</v>
      </c>
      <c r="D2" s="181" t="s">
        <v>668</v>
      </c>
    </row>
    <row r="3" spans="2:4" ht="60" x14ac:dyDescent="0.25">
      <c r="B3" s="181" t="s">
        <v>669</v>
      </c>
      <c r="C3" s="181" t="s">
        <v>670</v>
      </c>
      <c r="D3" s="181" t="s">
        <v>671</v>
      </c>
    </row>
    <row r="4" spans="2:4" ht="27.75" x14ac:dyDescent="0.25">
      <c r="B4" s="181" t="s">
        <v>672</v>
      </c>
      <c r="C4" s="181" t="s">
        <v>673</v>
      </c>
    </row>
    <row r="5" spans="2:4" ht="36" x14ac:dyDescent="0.25">
      <c r="B5" s="565" t="s">
        <v>719</v>
      </c>
      <c r="C5" s="181" t="s">
        <v>674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4312-92FC-4052-8E32-5DA9655A1B6E}">
  <dimension ref="B2:D23"/>
  <sheetViews>
    <sheetView workbookViewId="0">
      <selection activeCell="F12" sqref="F12"/>
    </sheetView>
  </sheetViews>
  <sheetFormatPr defaultColWidth="16.42578125" defaultRowHeight="15" x14ac:dyDescent="0.25"/>
  <sheetData>
    <row r="2" spans="2:4" x14ac:dyDescent="0.25">
      <c r="B2" t="s">
        <v>635</v>
      </c>
      <c r="C2" t="s">
        <v>675</v>
      </c>
      <c r="D2" t="s">
        <v>8</v>
      </c>
    </row>
    <row r="3" spans="2:4" x14ac:dyDescent="0.25">
      <c r="B3" t="s">
        <v>637</v>
      </c>
      <c r="C3">
        <v>2319</v>
      </c>
      <c r="D3">
        <v>5.8</v>
      </c>
    </row>
    <row r="4" spans="2:4" x14ac:dyDescent="0.25">
      <c r="B4" t="s">
        <v>638</v>
      </c>
      <c r="C4">
        <v>868</v>
      </c>
      <c r="D4">
        <v>2.2000000000000002</v>
      </c>
    </row>
    <row r="5" spans="2:4" x14ac:dyDescent="0.25">
      <c r="B5" t="s">
        <v>639</v>
      </c>
      <c r="C5">
        <v>2504</v>
      </c>
      <c r="D5">
        <v>6.2</v>
      </c>
    </row>
    <row r="6" spans="2:4" x14ac:dyDescent="0.25">
      <c r="B6" t="s">
        <v>640</v>
      </c>
      <c r="C6">
        <v>2179</v>
      </c>
      <c r="D6">
        <v>5.4</v>
      </c>
    </row>
    <row r="7" spans="2:4" x14ac:dyDescent="0.25">
      <c r="B7" t="s">
        <v>641</v>
      </c>
      <c r="C7">
        <v>2344</v>
      </c>
      <c r="D7">
        <v>5.9</v>
      </c>
    </row>
    <row r="8" spans="2:4" x14ac:dyDescent="0.25">
      <c r="B8" t="s">
        <v>642</v>
      </c>
      <c r="C8">
        <v>1756</v>
      </c>
      <c r="D8">
        <v>4.4000000000000004</v>
      </c>
    </row>
    <row r="9" spans="2:4" x14ac:dyDescent="0.25">
      <c r="B9" t="s">
        <v>643</v>
      </c>
      <c r="C9">
        <v>2119</v>
      </c>
      <c r="D9">
        <v>5.3</v>
      </c>
    </row>
    <row r="10" spans="2:4" x14ac:dyDescent="0.25">
      <c r="B10" t="s">
        <v>644</v>
      </c>
      <c r="C10">
        <v>2340</v>
      </c>
      <c r="D10">
        <v>5.9</v>
      </c>
    </row>
    <row r="11" spans="2:4" x14ac:dyDescent="0.25">
      <c r="B11" t="s">
        <v>645</v>
      </c>
      <c r="C11">
        <v>2431</v>
      </c>
      <c r="D11">
        <v>6</v>
      </c>
    </row>
    <row r="12" spans="2:4" x14ac:dyDescent="0.25">
      <c r="B12" t="s">
        <v>646</v>
      </c>
      <c r="C12">
        <v>1653</v>
      </c>
      <c r="D12">
        <v>4.0999999999999996</v>
      </c>
    </row>
    <row r="13" spans="2:4" x14ac:dyDescent="0.25">
      <c r="B13" t="s">
        <v>647</v>
      </c>
      <c r="C13">
        <v>1986</v>
      </c>
      <c r="D13">
        <v>5</v>
      </c>
    </row>
    <row r="14" spans="2:4" x14ac:dyDescent="0.25">
      <c r="B14" t="s">
        <v>648</v>
      </c>
      <c r="C14">
        <v>2515</v>
      </c>
      <c r="D14">
        <v>6.3</v>
      </c>
    </row>
    <row r="15" spans="2:4" x14ac:dyDescent="0.25">
      <c r="B15" t="s">
        <v>649</v>
      </c>
      <c r="C15">
        <v>1903</v>
      </c>
      <c r="D15">
        <v>4.8</v>
      </c>
    </row>
    <row r="16" spans="2:4" x14ac:dyDescent="0.25">
      <c r="B16" t="s">
        <v>650</v>
      </c>
      <c r="C16">
        <v>952</v>
      </c>
      <c r="D16">
        <v>2.4</v>
      </c>
    </row>
    <row r="17" spans="2:4" x14ac:dyDescent="0.25">
      <c r="B17" t="s">
        <v>651</v>
      </c>
      <c r="C17">
        <v>2345</v>
      </c>
      <c r="D17">
        <v>5.9</v>
      </c>
    </row>
    <row r="18" spans="2:4" x14ac:dyDescent="0.25">
      <c r="B18" t="s">
        <v>652</v>
      </c>
      <c r="C18">
        <v>2273</v>
      </c>
      <c r="D18">
        <v>5.7</v>
      </c>
    </row>
    <row r="19" spans="2:4" x14ac:dyDescent="0.25">
      <c r="B19" t="s">
        <v>653</v>
      </c>
      <c r="C19">
        <v>1258</v>
      </c>
      <c r="D19">
        <v>3.1</v>
      </c>
    </row>
    <row r="20" spans="2:4" x14ac:dyDescent="0.25">
      <c r="B20" t="s">
        <v>654</v>
      </c>
      <c r="C20">
        <v>1924</v>
      </c>
      <c r="D20">
        <v>4.8</v>
      </c>
    </row>
    <row r="21" spans="2:4" x14ac:dyDescent="0.25">
      <c r="B21" t="s">
        <v>655</v>
      </c>
      <c r="C21">
        <v>2315</v>
      </c>
      <c r="D21">
        <v>5.8</v>
      </c>
    </row>
    <row r="22" spans="2:4" x14ac:dyDescent="0.25">
      <c r="B22" t="s">
        <v>656</v>
      </c>
      <c r="C22">
        <v>2016</v>
      </c>
      <c r="D22">
        <v>5</v>
      </c>
    </row>
    <row r="23" spans="2:4" x14ac:dyDescent="0.25">
      <c r="B23" t="s">
        <v>1</v>
      </c>
      <c r="C23">
        <v>40000</v>
      </c>
      <c r="D23">
        <v>100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87AE-5DD2-4077-AED7-CA6A38127CAA}">
  <dimension ref="A1:D7"/>
  <sheetViews>
    <sheetView workbookViewId="0">
      <selection activeCell="C14" sqref="C14"/>
    </sheetView>
  </sheetViews>
  <sheetFormatPr defaultRowHeight="15" x14ac:dyDescent="0.25"/>
  <cols>
    <col min="2" max="2" width="24.5703125" bestFit="1" customWidth="1"/>
    <col min="3" max="4" width="15.140625" customWidth="1"/>
  </cols>
  <sheetData>
    <row r="1" spans="1:4" x14ac:dyDescent="0.25">
      <c r="A1" t="s">
        <v>720</v>
      </c>
    </row>
    <row r="3" spans="1:4" x14ac:dyDescent="0.25">
      <c r="B3" t="s">
        <v>676</v>
      </c>
      <c r="C3" t="s">
        <v>675</v>
      </c>
      <c r="D3" t="s">
        <v>8</v>
      </c>
    </row>
    <row r="4" spans="1:4" x14ac:dyDescent="0.25">
      <c r="B4" t="s">
        <v>15</v>
      </c>
      <c r="C4">
        <v>9602</v>
      </c>
      <c r="D4">
        <v>24</v>
      </c>
    </row>
    <row r="5" spans="1:4" x14ac:dyDescent="0.25">
      <c r="B5" t="s">
        <v>16</v>
      </c>
      <c r="C5">
        <v>18627</v>
      </c>
      <c r="D5">
        <v>46.6</v>
      </c>
    </row>
    <row r="6" spans="1:4" x14ac:dyDescent="0.25">
      <c r="B6" t="s">
        <v>17</v>
      </c>
      <c r="C6">
        <v>11771</v>
      </c>
      <c r="D6">
        <v>29.4</v>
      </c>
    </row>
    <row r="7" spans="1:4" x14ac:dyDescent="0.25">
      <c r="B7" t="s">
        <v>1</v>
      </c>
      <c r="C7">
        <v>40000</v>
      </c>
      <c r="D7">
        <v>100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4992-F28F-45BA-A38A-88C9ADC9C714}">
  <dimension ref="A1:D10"/>
  <sheetViews>
    <sheetView workbookViewId="0"/>
  </sheetViews>
  <sheetFormatPr defaultColWidth="19.42578125" defaultRowHeight="15" x14ac:dyDescent="0.25"/>
  <sheetData>
    <row r="1" spans="1:4" x14ac:dyDescent="0.25">
      <c r="A1" t="s">
        <v>721</v>
      </c>
    </row>
    <row r="2" spans="1:4" x14ac:dyDescent="0.25">
      <c r="B2" t="s">
        <v>657</v>
      </c>
      <c r="C2" t="s">
        <v>675</v>
      </c>
      <c r="D2" t="s">
        <v>8</v>
      </c>
    </row>
    <row r="3" spans="1:4" x14ac:dyDescent="0.25">
      <c r="B3" t="s">
        <v>658</v>
      </c>
      <c r="C3">
        <v>10505</v>
      </c>
      <c r="D3">
        <v>26.2</v>
      </c>
    </row>
    <row r="4" spans="1:4" x14ac:dyDescent="0.25">
      <c r="B4" t="s">
        <v>659</v>
      </c>
      <c r="C4">
        <v>6294</v>
      </c>
      <c r="D4">
        <v>15.7</v>
      </c>
    </row>
    <row r="5" spans="1:4" x14ac:dyDescent="0.25">
      <c r="B5" t="s">
        <v>660</v>
      </c>
      <c r="C5">
        <v>4148</v>
      </c>
      <c r="D5">
        <v>10.4</v>
      </c>
    </row>
    <row r="6" spans="1:4" x14ac:dyDescent="0.25">
      <c r="B6" t="s">
        <v>661</v>
      </c>
      <c r="C6">
        <v>8866</v>
      </c>
      <c r="D6">
        <v>22.2</v>
      </c>
    </row>
    <row r="7" spans="1:4" x14ac:dyDescent="0.25">
      <c r="B7" t="s">
        <v>662</v>
      </c>
      <c r="C7">
        <v>5226</v>
      </c>
      <c r="D7">
        <v>13.1</v>
      </c>
    </row>
    <row r="8" spans="1:4" x14ac:dyDescent="0.25">
      <c r="B8" t="s">
        <v>665</v>
      </c>
      <c r="C8">
        <v>2699</v>
      </c>
      <c r="D8">
        <v>6.7</v>
      </c>
    </row>
    <row r="9" spans="1:4" x14ac:dyDescent="0.25">
      <c r="B9" t="s">
        <v>664</v>
      </c>
      <c r="C9">
        <v>2262</v>
      </c>
      <c r="D9">
        <v>5.7</v>
      </c>
    </row>
    <row r="10" spans="1:4" x14ac:dyDescent="0.25">
      <c r="B10" t="s">
        <v>1</v>
      </c>
      <c r="C10">
        <v>40000</v>
      </c>
      <c r="D10">
        <v>100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9FC8-0D85-4231-9F5E-6783914ECE51}">
  <dimension ref="A1:D23"/>
  <sheetViews>
    <sheetView workbookViewId="0"/>
  </sheetViews>
  <sheetFormatPr defaultColWidth="20" defaultRowHeight="15" x14ac:dyDescent="0.25"/>
  <cols>
    <col min="3" max="4" width="16.42578125" customWidth="1"/>
  </cols>
  <sheetData>
    <row r="1" spans="1:4" x14ac:dyDescent="0.25">
      <c r="A1" t="s">
        <v>722</v>
      </c>
    </row>
    <row r="2" spans="1:4" x14ac:dyDescent="0.25">
      <c r="B2" t="s">
        <v>635</v>
      </c>
      <c r="C2" t="s">
        <v>675</v>
      </c>
      <c r="D2" t="s">
        <v>8</v>
      </c>
    </row>
    <row r="3" spans="1:4" x14ac:dyDescent="0.25">
      <c r="B3" t="s">
        <v>637</v>
      </c>
      <c r="C3">
        <v>2563</v>
      </c>
      <c r="D3">
        <v>6.4</v>
      </c>
    </row>
    <row r="4" spans="1:4" x14ac:dyDescent="0.25">
      <c r="B4" t="s">
        <v>638</v>
      </c>
      <c r="C4">
        <v>594</v>
      </c>
      <c r="D4">
        <v>1.5</v>
      </c>
    </row>
    <row r="5" spans="1:4" x14ac:dyDescent="0.25">
      <c r="B5" t="s">
        <v>639</v>
      </c>
      <c r="C5">
        <v>2921</v>
      </c>
      <c r="D5">
        <v>7.3</v>
      </c>
    </row>
    <row r="6" spans="1:4" x14ac:dyDescent="0.25">
      <c r="B6" t="s">
        <v>640</v>
      </c>
      <c r="C6">
        <v>2549</v>
      </c>
      <c r="D6">
        <v>6.4</v>
      </c>
    </row>
    <row r="7" spans="1:4" x14ac:dyDescent="0.25">
      <c r="B7" t="s">
        <v>641</v>
      </c>
      <c r="C7">
        <v>2759</v>
      </c>
      <c r="D7">
        <v>6.9</v>
      </c>
    </row>
    <row r="8" spans="1:4" x14ac:dyDescent="0.25">
      <c r="B8" t="s">
        <v>642</v>
      </c>
      <c r="C8">
        <v>1936</v>
      </c>
      <c r="D8">
        <v>4.9000000000000004</v>
      </c>
    </row>
    <row r="9" spans="1:4" x14ac:dyDescent="0.25">
      <c r="B9" t="s">
        <v>643</v>
      </c>
      <c r="C9">
        <v>2136</v>
      </c>
      <c r="D9">
        <v>5.4</v>
      </c>
    </row>
    <row r="10" spans="1:4" x14ac:dyDescent="0.25">
      <c r="B10" t="s">
        <v>644</v>
      </c>
      <c r="C10">
        <v>2769</v>
      </c>
      <c r="D10">
        <v>7.1</v>
      </c>
    </row>
    <row r="11" spans="1:4" x14ac:dyDescent="0.25">
      <c r="B11" t="s">
        <v>645</v>
      </c>
      <c r="C11">
        <v>2597</v>
      </c>
      <c r="D11">
        <v>6.5</v>
      </c>
    </row>
    <row r="12" spans="1:4" x14ac:dyDescent="0.25">
      <c r="B12" t="s">
        <v>646</v>
      </c>
      <c r="C12">
        <v>1572</v>
      </c>
      <c r="D12">
        <v>3.9</v>
      </c>
    </row>
    <row r="13" spans="1:4" x14ac:dyDescent="0.25">
      <c r="B13" t="s">
        <v>647</v>
      </c>
      <c r="C13">
        <v>2206</v>
      </c>
      <c r="D13">
        <v>5.5</v>
      </c>
    </row>
    <row r="14" spans="1:4" x14ac:dyDescent="0.25">
      <c r="B14" t="s">
        <v>648</v>
      </c>
      <c r="C14">
        <v>2373</v>
      </c>
      <c r="D14">
        <v>6</v>
      </c>
    </row>
    <row r="15" spans="1:4" x14ac:dyDescent="0.25">
      <c r="B15" t="s">
        <v>649</v>
      </c>
      <c r="C15">
        <v>1887</v>
      </c>
      <c r="D15">
        <v>4.7</v>
      </c>
    </row>
    <row r="16" spans="1:4" x14ac:dyDescent="0.25">
      <c r="B16" t="s">
        <v>650</v>
      </c>
      <c r="C16">
        <v>534</v>
      </c>
      <c r="D16">
        <v>1.3</v>
      </c>
    </row>
    <row r="17" spans="2:4" x14ac:dyDescent="0.25">
      <c r="B17" t="s">
        <v>651</v>
      </c>
      <c r="C17">
        <v>2113</v>
      </c>
      <c r="D17">
        <v>5.3</v>
      </c>
    </row>
    <row r="18" spans="2:4" x14ac:dyDescent="0.25">
      <c r="B18" t="s">
        <v>652</v>
      </c>
      <c r="C18">
        <v>2280</v>
      </c>
      <c r="D18">
        <v>5.7</v>
      </c>
    </row>
    <row r="19" spans="2:4" x14ac:dyDescent="0.25">
      <c r="B19" t="s">
        <v>653</v>
      </c>
      <c r="C19">
        <v>868</v>
      </c>
      <c r="D19">
        <v>2.2000000000000002</v>
      </c>
    </row>
    <row r="20" spans="2:4" x14ac:dyDescent="0.25">
      <c r="B20" t="s">
        <v>654</v>
      </c>
      <c r="C20">
        <v>1421</v>
      </c>
      <c r="D20">
        <v>3.6</v>
      </c>
    </row>
    <row r="21" spans="2:4" x14ac:dyDescent="0.25">
      <c r="B21" t="s">
        <v>655</v>
      </c>
      <c r="C21">
        <v>1830</v>
      </c>
      <c r="D21">
        <v>4.5999999999999996</v>
      </c>
    </row>
    <row r="22" spans="2:4" x14ac:dyDescent="0.25">
      <c r="B22" t="s">
        <v>656</v>
      </c>
      <c r="C22">
        <v>1897</v>
      </c>
      <c r="D22">
        <v>4.8</v>
      </c>
    </row>
    <row r="23" spans="2:4" x14ac:dyDescent="0.25">
      <c r="B23" t="s">
        <v>1</v>
      </c>
      <c r="C23">
        <v>39805</v>
      </c>
      <c r="D23">
        <v>100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1A18-FE50-4B06-9009-479F2AC3C3AC}">
  <dimension ref="A1:D6"/>
  <sheetViews>
    <sheetView workbookViewId="0">
      <selection activeCell="C9" sqref="C9"/>
    </sheetView>
  </sheetViews>
  <sheetFormatPr defaultColWidth="16.85546875" defaultRowHeight="15" x14ac:dyDescent="0.25"/>
  <cols>
    <col min="2" max="2" width="27" bestFit="1" customWidth="1"/>
    <col min="4" max="4" width="16.85546875" customWidth="1"/>
  </cols>
  <sheetData>
    <row r="1" spans="1:4" x14ac:dyDescent="0.25">
      <c r="A1" t="s">
        <v>723</v>
      </c>
    </row>
    <row r="2" spans="1:4" x14ac:dyDescent="0.25">
      <c r="B2" t="s">
        <v>636</v>
      </c>
      <c r="C2" t="s">
        <v>675</v>
      </c>
      <c r="D2" t="s">
        <v>8</v>
      </c>
    </row>
    <row r="3" spans="1:4" x14ac:dyDescent="0.25">
      <c r="B3" t="s">
        <v>15</v>
      </c>
      <c r="C3">
        <v>10842</v>
      </c>
      <c r="D3">
        <v>27.2</v>
      </c>
    </row>
    <row r="4" spans="1:4" x14ac:dyDescent="0.25">
      <c r="B4" t="s">
        <v>16</v>
      </c>
      <c r="C4">
        <v>16394</v>
      </c>
      <c r="D4">
        <v>41.2</v>
      </c>
    </row>
    <row r="5" spans="1:4" x14ac:dyDescent="0.25">
      <c r="B5" t="s">
        <v>17</v>
      </c>
      <c r="C5">
        <v>12569</v>
      </c>
      <c r="D5">
        <v>31.6</v>
      </c>
    </row>
    <row r="6" spans="1:4" x14ac:dyDescent="0.25">
      <c r="B6" t="s">
        <v>1</v>
      </c>
      <c r="C6">
        <v>39805</v>
      </c>
      <c r="D6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314F-DC2E-4F23-9F3E-6CC5068CFEC9}">
  <dimension ref="B3:J30"/>
  <sheetViews>
    <sheetView workbookViewId="0">
      <selection activeCell="F3" sqref="F3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3" spans="2:10" x14ac:dyDescent="0.25">
      <c r="B3" s="1" t="s">
        <v>715</v>
      </c>
    </row>
    <row r="4" spans="2:10" x14ac:dyDescent="0.25">
      <c r="D4" s="2"/>
      <c r="F4" s="2"/>
      <c r="H4" s="2"/>
      <c r="J4" s="2"/>
    </row>
    <row r="5" spans="2:10" x14ac:dyDescent="0.25">
      <c r="D5" s="2"/>
      <c r="F5" s="2"/>
      <c r="H5" s="2"/>
      <c r="J5" s="2"/>
    </row>
    <row r="6" spans="2:10" x14ac:dyDescent="0.25">
      <c r="D6" s="2"/>
      <c r="F6" s="2"/>
      <c r="H6" s="2"/>
      <c r="J6" s="2"/>
    </row>
    <row r="7" spans="2:10" x14ac:dyDescent="0.25">
      <c r="D7" s="2"/>
      <c r="F7" s="2"/>
      <c r="H7" s="2"/>
      <c r="J7" s="2"/>
    </row>
    <row r="30" spans="2:2" x14ac:dyDescent="0.25">
      <c r="B30" s="1" t="s">
        <v>138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5E2B-3E9A-4C57-9BA9-BFA6EF154952}">
  <dimension ref="A1:D10"/>
  <sheetViews>
    <sheetView workbookViewId="0">
      <selection activeCell="D15" sqref="D15"/>
    </sheetView>
  </sheetViews>
  <sheetFormatPr defaultColWidth="23.5703125" defaultRowHeight="15" x14ac:dyDescent="0.25"/>
  <cols>
    <col min="3" max="4" width="14.85546875" customWidth="1"/>
  </cols>
  <sheetData>
    <row r="1" spans="1:4" x14ac:dyDescent="0.25">
      <c r="A1" t="s">
        <v>724</v>
      </c>
    </row>
    <row r="2" spans="1:4" x14ac:dyDescent="0.25">
      <c r="B2" t="s">
        <v>657</v>
      </c>
      <c r="C2" t="s">
        <v>675</v>
      </c>
      <c r="D2" t="s">
        <v>8</v>
      </c>
    </row>
    <row r="3" spans="1:4" x14ac:dyDescent="0.25">
      <c r="B3" t="s">
        <v>658</v>
      </c>
      <c r="C3">
        <v>11058</v>
      </c>
      <c r="D3">
        <v>27.8</v>
      </c>
    </row>
    <row r="4" spans="1:4" x14ac:dyDescent="0.25">
      <c r="B4" t="s">
        <v>659</v>
      </c>
      <c r="C4">
        <v>5567</v>
      </c>
      <c r="D4">
        <v>14</v>
      </c>
    </row>
    <row r="5" spans="1:4" x14ac:dyDescent="0.25">
      <c r="B5" t="s">
        <v>660</v>
      </c>
      <c r="C5">
        <v>4139</v>
      </c>
      <c r="D5">
        <v>10.4</v>
      </c>
    </row>
    <row r="6" spans="1:4" x14ac:dyDescent="0.25">
      <c r="B6" t="s">
        <v>661</v>
      </c>
      <c r="C6">
        <v>5852</v>
      </c>
      <c r="D6">
        <v>14.7</v>
      </c>
    </row>
    <row r="7" spans="1:4" x14ac:dyDescent="0.25">
      <c r="B7" t="s">
        <v>662</v>
      </c>
      <c r="C7">
        <v>5614</v>
      </c>
      <c r="D7">
        <v>14.1</v>
      </c>
    </row>
    <row r="8" spans="1:4" x14ac:dyDescent="0.25">
      <c r="B8" t="s">
        <v>665</v>
      </c>
      <c r="C8">
        <v>3637</v>
      </c>
      <c r="D8">
        <v>9.1</v>
      </c>
    </row>
    <row r="9" spans="1:4" x14ac:dyDescent="0.25">
      <c r="B9" t="s">
        <v>664</v>
      </c>
      <c r="C9">
        <v>3938</v>
      </c>
      <c r="D9">
        <v>9.9</v>
      </c>
    </row>
    <row r="10" spans="1:4" x14ac:dyDescent="0.25">
      <c r="B10" t="s">
        <v>1</v>
      </c>
      <c r="C10">
        <v>39805</v>
      </c>
      <c r="D10">
        <v>100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6ECF-5E48-4710-8439-AAB1AB009D11}">
  <dimension ref="B2:D23"/>
  <sheetViews>
    <sheetView workbookViewId="0">
      <selection activeCell="F9" sqref="F9"/>
    </sheetView>
  </sheetViews>
  <sheetFormatPr defaultColWidth="17.42578125" defaultRowHeight="15" x14ac:dyDescent="0.25"/>
  <sheetData>
    <row r="2" spans="2:4" x14ac:dyDescent="0.25">
      <c r="B2" t="s">
        <v>635</v>
      </c>
      <c r="C2" t="s">
        <v>675</v>
      </c>
      <c r="D2" t="s">
        <v>8</v>
      </c>
    </row>
    <row r="3" spans="2:4" x14ac:dyDescent="0.25">
      <c r="B3" t="s">
        <v>637</v>
      </c>
      <c r="C3">
        <v>244</v>
      </c>
      <c r="D3">
        <v>10.5</v>
      </c>
    </row>
    <row r="4" spans="2:4" x14ac:dyDescent="0.25">
      <c r="B4" t="s">
        <v>638</v>
      </c>
      <c r="C4">
        <v>-274</v>
      </c>
      <c r="D4">
        <v>-31.6</v>
      </c>
    </row>
    <row r="5" spans="2:4" x14ac:dyDescent="0.25">
      <c r="B5" t="s">
        <v>639</v>
      </c>
      <c r="C5">
        <v>417</v>
      </c>
      <c r="D5">
        <v>16.7</v>
      </c>
    </row>
    <row r="6" spans="2:4" x14ac:dyDescent="0.25">
      <c r="B6" t="s">
        <v>640</v>
      </c>
      <c r="C6">
        <v>370</v>
      </c>
      <c r="D6">
        <v>17</v>
      </c>
    </row>
    <row r="7" spans="2:4" x14ac:dyDescent="0.25">
      <c r="B7" t="s">
        <v>641</v>
      </c>
      <c r="C7">
        <v>415</v>
      </c>
      <c r="D7">
        <v>17.7</v>
      </c>
    </row>
    <row r="8" spans="2:4" x14ac:dyDescent="0.25">
      <c r="B8" t="s">
        <v>642</v>
      </c>
      <c r="C8">
        <v>180</v>
      </c>
      <c r="D8">
        <v>10.3</v>
      </c>
    </row>
    <row r="9" spans="2:4" x14ac:dyDescent="0.25">
      <c r="B9" t="s">
        <v>643</v>
      </c>
      <c r="C9">
        <v>17</v>
      </c>
      <c r="D9">
        <v>0.8</v>
      </c>
    </row>
    <row r="10" spans="2:4" x14ac:dyDescent="0.25">
      <c r="B10" t="s">
        <v>644</v>
      </c>
      <c r="C10">
        <v>429</v>
      </c>
      <c r="D10">
        <v>18.3</v>
      </c>
    </row>
    <row r="11" spans="2:4" x14ac:dyDescent="0.25">
      <c r="B11" t="s">
        <v>645</v>
      </c>
      <c r="C11">
        <v>166</v>
      </c>
      <c r="D11">
        <v>6.8</v>
      </c>
    </row>
    <row r="12" spans="2:4" x14ac:dyDescent="0.25">
      <c r="B12" t="s">
        <v>646</v>
      </c>
      <c r="C12">
        <v>-81</v>
      </c>
      <c r="D12">
        <v>-4.9000000000000004</v>
      </c>
    </row>
    <row r="13" spans="2:4" x14ac:dyDescent="0.25">
      <c r="B13" t="s">
        <v>647</v>
      </c>
      <c r="C13">
        <v>220</v>
      </c>
      <c r="D13">
        <v>11.1</v>
      </c>
    </row>
    <row r="14" spans="2:4" x14ac:dyDescent="0.25">
      <c r="B14" t="s">
        <v>648</v>
      </c>
      <c r="C14">
        <v>-142</v>
      </c>
      <c r="D14">
        <v>-5.6</v>
      </c>
    </row>
    <row r="15" spans="2:4" x14ac:dyDescent="0.25">
      <c r="B15" t="s">
        <v>649</v>
      </c>
      <c r="C15">
        <v>-16</v>
      </c>
      <c r="D15">
        <v>-0.8</v>
      </c>
    </row>
    <row r="16" spans="2:4" x14ac:dyDescent="0.25">
      <c r="B16" t="s">
        <v>650</v>
      </c>
      <c r="C16">
        <v>-418</v>
      </c>
      <c r="D16">
        <v>-43.9</v>
      </c>
    </row>
    <row r="17" spans="2:4" x14ac:dyDescent="0.25">
      <c r="B17" t="s">
        <v>651</v>
      </c>
      <c r="C17">
        <v>-232</v>
      </c>
      <c r="D17">
        <v>-9.9</v>
      </c>
    </row>
    <row r="18" spans="2:4" x14ac:dyDescent="0.25">
      <c r="B18" t="s">
        <v>652</v>
      </c>
      <c r="C18">
        <v>7</v>
      </c>
      <c r="D18">
        <v>0.3</v>
      </c>
    </row>
    <row r="19" spans="2:4" x14ac:dyDescent="0.25">
      <c r="B19" t="s">
        <v>653</v>
      </c>
      <c r="C19">
        <v>-390</v>
      </c>
      <c r="D19">
        <v>-31</v>
      </c>
    </row>
    <row r="20" spans="2:4" x14ac:dyDescent="0.25">
      <c r="B20" t="s">
        <v>654</v>
      </c>
      <c r="C20">
        <v>-503</v>
      </c>
      <c r="D20">
        <v>-26.1</v>
      </c>
    </row>
    <row r="21" spans="2:4" x14ac:dyDescent="0.25">
      <c r="B21" t="s">
        <v>655</v>
      </c>
      <c r="C21">
        <v>-485</v>
      </c>
      <c r="D21">
        <v>-21</v>
      </c>
    </row>
    <row r="22" spans="2:4" x14ac:dyDescent="0.25">
      <c r="B22" t="s">
        <v>656</v>
      </c>
      <c r="C22">
        <v>-119</v>
      </c>
      <c r="D22">
        <v>-5.9</v>
      </c>
    </row>
    <row r="23" spans="2:4" x14ac:dyDescent="0.25">
      <c r="B23" t="s">
        <v>1</v>
      </c>
      <c r="C23">
        <v>-195</v>
      </c>
      <c r="D23">
        <v>-0.5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804E-C6ED-485B-B3E2-D23994530BA4}">
  <dimension ref="A1:C5"/>
  <sheetViews>
    <sheetView workbookViewId="0">
      <selection activeCell="C24" sqref="C24"/>
    </sheetView>
  </sheetViews>
  <sheetFormatPr defaultRowHeight="15" x14ac:dyDescent="0.25"/>
  <cols>
    <col min="1" max="1" width="19.28515625" customWidth="1"/>
    <col min="2" max="2" width="15.85546875" customWidth="1"/>
  </cols>
  <sheetData>
    <row r="1" spans="1:3" x14ac:dyDescent="0.25">
      <c r="A1" t="s">
        <v>198</v>
      </c>
      <c r="B1" t="s">
        <v>675</v>
      </c>
      <c r="C1" t="s">
        <v>8</v>
      </c>
    </row>
    <row r="2" spans="1:3" x14ac:dyDescent="0.25">
      <c r="A2" t="s">
        <v>15</v>
      </c>
      <c r="B2">
        <v>1240</v>
      </c>
      <c r="C2">
        <v>12.9</v>
      </c>
    </row>
    <row r="3" spans="1:3" x14ac:dyDescent="0.25">
      <c r="A3" t="s">
        <v>16</v>
      </c>
      <c r="B3">
        <v>-2233</v>
      </c>
      <c r="C3">
        <v>-12</v>
      </c>
    </row>
    <row r="4" spans="1:3" x14ac:dyDescent="0.25">
      <c r="A4" t="s">
        <v>17</v>
      </c>
      <c r="B4">
        <v>798</v>
      </c>
      <c r="C4">
        <v>6.8</v>
      </c>
    </row>
    <row r="5" spans="1:3" x14ac:dyDescent="0.25">
      <c r="A5" t="s">
        <v>1</v>
      </c>
      <c r="B5">
        <v>-195</v>
      </c>
      <c r="C5">
        <v>-0.5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59D4-732D-46F9-8234-4FB330FBC1C3}">
  <dimension ref="A1:C9"/>
  <sheetViews>
    <sheetView workbookViewId="0">
      <selection activeCell="C24" sqref="C24"/>
    </sheetView>
  </sheetViews>
  <sheetFormatPr defaultRowHeight="15" x14ac:dyDescent="0.25"/>
  <cols>
    <col min="1" max="1" width="19.140625" customWidth="1"/>
    <col min="2" max="2" width="15.7109375" customWidth="1"/>
  </cols>
  <sheetData>
    <row r="1" spans="1:3" x14ac:dyDescent="0.25">
      <c r="A1" t="s">
        <v>657</v>
      </c>
      <c r="B1" t="s">
        <v>675</v>
      </c>
      <c r="C1" t="s">
        <v>8</v>
      </c>
    </row>
    <row r="2" spans="1:3" x14ac:dyDescent="0.25">
      <c r="A2" t="s">
        <v>658</v>
      </c>
      <c r="B2">
        <v>553</v>
      </c>
      <c r="C2">
        <v>5.3</v>
      </c>
    </row>
    <row r="3" spans="1:3" x14ac:dyDescent="0.25">
      <c r="A3" t="s">
        <v>659</v>
      </c>
      <c r="B3">
        <v>-727</v>
      </c>
      <c r="C3">
        <v>-11.6</v>
      </c>
    </row>
    <row r="4" spans="1:3" x14ac:dyDescent="0.25">
      <c r="A4" t="s">
        <v>660</v>
      </c>
      <c r="B4">
        <v>-9</v>
      </c>
      <c r="C4">
        <v>-0.2</v>
      </c>
    </row>
    <row r="5" spans="1:3" x14ac:dyDescent="0.25">
      <c r="A5" t="s">
        <v>661</v>
      </c>
      <c r="B5">
        <v>-3014</v>
      </c>
      <c r="C5">
        <v>-34</v>
      </c>
    </row>
    <row r="6" spans="1:3" x14ac:dyDescent="0.25">
      <c r="A6" t="s">
        <v>662</v>
      </c>
      <c r="B6">
        <v>388</v>
      </c>
      <c r="C6">
        <v>7.4</v>
      </c>
    </row>
    <row r="7" spans="1:3" x14ac:dyDescent="0.25">
      <c r="A7" t="s">
        <v>665</v>
      </c>
      <c r="B7">
        <v>938</v>
      </c>
      <c r="C7">
        <v>34.799999999999997</v>
      </c>
    </row>
    <row r="8" spans="1:3" x14ac:dyDescent="0.25">
      <c r="A8" t="s">
        <v>664</v>
      </c>
      <c r="B8">
        <v>1676</v>
      </c>
      <c r="C8">
        <v>74.099999999999994</v>
      </c>
    </row>
    <row r="9" spans="1:3" x14ac:dyDescent="0.25">
      <c r="A9" t="s">
        <v>1</v>
      </c>
      <c r="B9">
        <v>-195</v>
      </c>
      <c r="C9">
        <v>-0.5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A1FB-D1D2-48CD-84A2-82F2588782CC}">
  <dimension ref="B2:C27"/>
  <sheetViews>
    <sheetView workbookViewId="0">
      <selection activeCell="B9" sqref="B9"/>
    </sheetView>
  </sheetViews>
  <sheetFormatPr defaultRowHeight="15" x14ac:dyDescent="0.25"/>
  <cols>
    <col min="2" max="3" width="76" customWidth="1"/>
  </cols>
  <sheetData>
    <row r="2" spans="2:3" x14ac:dyDescent="0.25">
      <c r="B2" t="s">
        <v>677</v>
      </c>
      <c r="C2" t="s">
        <v>678</v>
      </c>
    </row>
    <row r="3" spans="2:3" x14ac:dyDescent="0.25">
      <c r="B3" t="s">
        <v>679</v>
      </c>
      <c r="C3" t="s">
        <v>680</v>
      </c>
    </row>
    <row r="4" spans="2:3" x14ac:dyDescent="0.25">
      <c r="B4" t="s">
        <v>681</v>
      </c>
      <c r="C4" t="s">
        <v>658</v>
      </c>
    </row>
    <row r="5" spans="2:3" x14ac:dyDescent="0.25">
      <c r="C5" t="s">
        <v>659</v>
      </c>
    </row>
    <row r="6" spans="2:3" x14ac:dyDescent="0.25">
      <c r="C6" t="s">
        <v>660</v>
      </c>
    </row>
    <row r="7" spans="2:3" x14ac:dyDescent="0.25">
      <c r="C7" t="s">
        <v>661</v>
      </c>
    </row>
    <row r="8" spans="2:3" x14ac:dyDescent="0.25">
      <c r="C8" t="s">
        <v>662</v>
      </c>
    </row>
    <row r="9" spans="2:3" x14ac:dyDescent="0.25">
      <c r="C9" t="s">
        <v>665</v>
      </c>
    </row>
    <row r="10" spans="2:3" x14ac:dyDescent="0.25">
      <c r="C10" t="s">
        <v>682</v>
      </c>
    </row>
    <row r="11" spans="2:3" ht="22.5" customHeight="1" x14ac:dyDescent="0.25">
      <c r="B11" t="s">
        <v>683</v>
      </c>
      <c r="C11" t="s">
        <v>684</v>
      </c>
    </row>
    <row r="12" spans="2:3" x14ac:dyDescent="0.25">
      <c r="C12" t="s">
        <v>16</v>
      </c>
    </row>
    <row r="13" spans="2:3" x14ac:dyDescent="0.25">
      <c r="C13" t="s">
        <v>17</v>
      </c>
    </row>
    <row r="14" spans="2:3" x14ac:dyDescent="0.25">
      <c r="B14" t="s">
        <v>685</v>
      </c>
      <c r="C14" t="s">
        <v>585</v>
      </c>
    </row>
    <row r="15" spans="2:3" x14ac:dyDescent="0.25">
      <c r="C15" t="s">
        <v>586</v>
      </c>
    </row>
    <row r="16" spans="2:3" x14ac:dyDescent="0.25">
      <c r="C16" t="s">
        <v>587</v>
      </c>
    </row>
    <row r="17" spans="2:3" x14ac:dyDescent="0.25">
      <c r="C17" t="s">
        <v>588</v>
      </c>
    </row>
    <row r="18" spans="2:3" x14ac:dyDescent="0.25">
      <c r="C18" t="s">
        <v>589</v>
      </c>
    </row>
    <row r="19" spans="2:3" x14ac:dyDescent="0.25">
      <c r="C19" t="s">
        <v>590</v>
      </c>
    </row>
    <row r="20" spans="2:3" x14ac:dyDescent="0.25">
      <c r="C20" t="s">
        <v>686</v>
      </c>
    </row>
    <row r="21" spans="2:3" x14ac:dyDescent="0.25">
      <c r="C21" t="s">
        <v>592</v>
      </c>
    </row>
    <row r="22" spans="2:3" x14ac:dyDescent="0.25">
      <c r="C22" t="s">
        <v>593</v>
      </c>
    </row>
    <row r="23" spans="2:3" x14ac:dyDescent="0.25">
      <c r="C23" t="s">
        <v>594</v>
      </c>
    </row>
    <row r="24" spans="2:3" x14ac:dyDescent="0.25">
      <c r="C24" t="s">
        <v>595</v>
      </c>
    </row>
    <row r="25" spans="2:3" x14ac:dyDescent="0.25">
      <c r="C25" t="s">
        <v>596</v>
      </c>
    </row>
    <row r="26" spans="2:3" x14ac:dyDescent="0.25">
      <c r="C26" t="s">
        <v>597</v>
      </c>
    </row>
    <row r="27" spans="2:3" x14ac:dyDescent="0.25">
      <c r="B27" t="s">
        <v>687</v>
      </c>
      <c r="C27" t="s">
        <v>688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2AD1-DC80-4F2E-873E-07C237534A30}">
  <dimension ref="B2:D7"/>
  <sheetViews>
    <sheetView workbookViewId="0">
      <selection activeCell="B13" sqref="B13"/>
    </sheetView>
  </sheetViews>
  <sheetFormatPr defaultRowHeight="15" x14ac:dyDescent="0.25"/>
  <cols>
    <col min="2" max="3" width="66.85546875" customWidth="1"/>
  </cols>
  <sheetData>
    <row r="2" spans="2:4" x14ac:dyDescent="0.25">
      <c r="B2" t="s">
        <v>689</v>
      </c>
      <c r="D2" t="s">
        <v>690</v>
      </c>
    </row>
    <row r="3" spans="2:4" x14ac:dyDescent="0.25">
      <c r="B3" t="s">
        <v>691</v>
      </c>
      <c r="C3" t="s">
        <v>692</v>
      </c>
      <c r="D3">
        <v>60</v>
      </c>
    </row>
    <row r="4" spans="2:4" x14ac:dyDescent="0.25">
      <c r="B4" t="s">
        <v>691</v>
      </c>
      <c r="C4" t="s">
        <v>693</v>
      </c>
      <c r="D4">
        <v>140</v>
      </c>
    </row>
    <row r="5" spans="2:4" x14ac:dyDescent="0.25">
      <c r="B5" t="s">
        <v>693</v>
      </c>
      <c r="C5" t="s">
        <v>692</v>
      </c>
      <c r="D5">
        <v>21</v>
      </c>
    </row>
    <row r="6" spans="2:4" x14ac:dyDescent="0.25">
      <c r="B6" t="s">
        <v>685</v>
      </c>
      <c r="D6">
        <v>13</v>
      </c>
    </row>
    <row r="7" spans="2:4" x14ac:dyDescent="0.25">
      <c r="B7" t="s">
        <v>694</v>
      </c>
      <c r="C7" t="s">
        <v>692</v>
      </c>
      <c r="D7">
        <v>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EEB2-8BCA-4F4A-A3A1-E8BBFAD8D22D}">
  <dimension ref="B4:E22"/>
  <sheetViews>
    <sheetView workbookViewId="0">
      <selection activeCell="E4" sqref="E4:E5"/>
    </sheetView>
  </sheetViews>
  <sheetFormatPr defaultRowHeight="15" x14ac:dyDescent="0.25"/>
  <sheetData>
    <row r="4" spans="3:5" x14ac:dyDescent="0.25">
      <c r="E4" s="481" t="s">
        <v>727</v>
      </c>
    </row>
    <row r="5" spans="3:5" x14ac:dyDescent="0.25">
      <c r="E5" t="s">
        <v>728</v>
      </c>
    </row>
    <row r="16" spans="3:5" ht="16.5" x14ac:dyDescent="0.25">
      <c r="C16" s="482"/>
    </row>
    <row r="17" spans="2:3" x14ac:dyDescent="0.25">
      <c r="B17" s="8"/>
      <c r="C17" s="78" t="s">
        <v>123</v>
      </c>
    </row>
    <row r="18" spans="2:3" x14ac:dyDescent="0.25">
      <c r="B18" s="8" t="s">
        <v>15</v>
      </c>
      <c r="C18" s="483">
        <v>9.7999999999999997E-3</v>
      </c>
    </row>
    <row r="19" spans="2:3" x14ac:dyDescent="0.25">
      <c r="B19" s="16" t="s">
        <v>16</v>
      </c>
      <c r="C19" s="484">
        <v>0.1278</v>
      </c>
    </row>
    <row r="20" spans="2:3" x14ac:dyDescent="0.25">
      <c r="B20" s="287" t="s">
        <v>17</v>
      </c>
      <c r="C20" s="485">
        <v>0.42070000000000002</v>
      </c>
    </row>
    <row r="21" spans="2:3" x14ac:dyDescent="0.25">
      <c r="B21" s="287" t="s">
        <v>1</v>
      </c>
      <c r="C21" s="485">
        <v>0.1943</v>
      </c>
    </row>
    <row r="22" spans="2:3" x14ac:dyDescent="0.25">
      <c r="B22" s="486"/>
    </row>
  </sheetData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3748-D5FF-4EF4-8BBC-2EC56FE2EB99}">
  <dimension ref="B2:E18"/>
  <sheetViews>
    <sheetView workbookViewId="0">
      <selection activeCell="B2" sqref="B2"/>
    </sheetView>
  </sheetViews>
  <sheetFormatPr defaultRowHeight="15" x14ac:dyDescent="0.25"/>
  <cols>
    <col min="2" max="2" width="54.7109375" customWidth="1"/>
  </cols>
  <sheetData>
    <row r="2" spans="2:5" x14ac:dyDescent="0.25">
      <c r="B2" t="s">
        <v>729</v>
      </c>
    </row>
    <row r="4" spans="2:5" x14ac:dyDescent="0.25">
      <c r="B4" s="19"/>
      <c r="C4" s="487" t="s">
        <v>584</v>
      </c>
      <c r="D4" s="487" t="s">
        <v>128</v>
      </c>
      <c r="E4" s="487" t="s">
        <v>1</v>
      </c>
    </row>
    <row r="5" spans="2:5" x14ac:dyDescent="0.25">
      <c r="B5" t="s">
        <v>585</v>
      </c>
      <c r="C5" s="411">
        <v>4.035953272719305</v>
      </c>
      <c r="D5" s="411">
        <v>95.964046727280717</v>
      </c>
      <c r="E5" s="411">
        <v>100</v>
      </c>
    </row>
    <row r="6" spans="2:5" x14ac:dyDescent="0.25">
      <c r="B6" t="s">
        <v>586</v>
      </c>
      <c r="C6" s="411">
        <v>0.79483165101582753</v>
      </c>
      <c r="D6" s="411">
        <v>99.205168348984145</v>
      </c>
      <c r="E6" s="411">
        <v>100</v>
      </c>
    </row>
    <row r="7" spans="2:5" x14ac:dyDescent="0.25">
      <c r="B7" t="s">
        <v>587</v>
      </c>
      <c r="C7" s="411">
        <v>74.649421829691249</v>
      </c>
      <c r="D7" s="411">
        <v>25.3505781703089</v>
      </c>
      <c r="E7" s="411">
        <v>100</v>
      </c>
    </row>
    <row r="8" spans="2:5" ht="14.45" customHeight="1" x14ac:dyDescent="0.25">
      <c r="B8" t="s">
        <v>588</v>
      </c>
      <c r="C8" s="411">
        <v>49.858983073045827</v>
      </c>
      <c r="D8" s="411">
        <v>50.141016926954137</v>
      </c>
      <c r="E8" s="411">
        <v>100</v>
      </c>
    </row>
    <row r="9" spans="2:5" ht="30" x14ac:dyDescent="0.25">
      <c r="B9" s="474" t="s">
        <v>589</v>
      </c>
      <c r="C9" s="411">
        <v>76.880418153338397</v>
      </c>
      <c r="D9" s="411">
        <v>23.119581846662598</v>
      </c>
      <c r="E9" s="411">
        <v>100</v>
      </c>
    </row>
    <row r="10" spans="2:5" x14ac:dyDescent="0.25">
      <c r="B10" t="s">
        <v>590</v>
      </c>
      <c r="C10" s="411">
        <v>12.911074120158739</v>
      </c>
      <c r="D10" s="411">
        <v>87.08892587984144</v>
      </c>
      <c r="E10" s="411">
        <v>100</v>
      </c>
    </row>
    <row r="11" spans="2:5" ht="14.45" customHeight="1" x14ac:dyDescent="0.25">
      <c r="B11" t="s">
        <v>591</v>
      </c>
      <c r="C11" s="411">
        <v>14.739168664221969</v>
      </c>
      <c r="D11" s="411">
        <v>85.260831335778121</v>
      </c>
      <c r="E11" s="411">
        <v>100</v>
      </c>
    </row>
    <row r="12" spans="2:5" x14ac:dyDescent="0.25">
      <c r="B12" t="s">
        <v>592</v>
      </c>
      <c r="C12" s="411">
        <v>7.5312945435500254</v>
      </c>
      <c r="D12" s="411">
        <v>92.468705456450039</v>
      </c>
      <c r="E12" s="411">
        <v>100</v>
      </c>
    </row>
    <row r="13" spans="2:5" x14ac:dyDescent="0.25">
      <c r="B13" t="s">
        <v>593</v>
      </c>
      <c r="C13" s="411">
        <v>3.4352601405002265</v>
      </c>
      <c r="D13" s="411">
        <v>96.564739859499767</v>
      </c>
      <c r="E13" s="411">
        <v>100</v>
      </c>
    </row>
    <row r="14" spans="2:5" x14ac:dyDescent="0.25">
      <c r="B14" t="s">
        <v>594</v>
      </c>
      <c r="C14" s="411">
        <v>15.588314125824093</v>
      </c>
      <c r="D14" s="411">
        <v>84.411685874175873</v>
      </c>
      <c r="E14" s="411">
        <v>100</v>
      </c>
    </row>
    <row r="15" spans="2:5" x14ac:dyDescent="0.25">
      <c r="B15" t="s">
        <v>595</v>
      </c>
      <c r="C15" s="411">
        <v>13.707230332936144</v>
      </c>
      <c r="D15" s="411">
        <v>86.292769667063936</v>
      </c>
      <c r="E15" s="411">
        <v>100</v>
      </c>
    </row>
    <row r="16" spans="2:5" x14ac:dyDescent="0.25">
      <c r="B16" t="s">
        <v>596</v>
      </c>
      <c r="C16" s="411">
        <v>12.088792704046982</v>
      </c>
      <c r="D16" s="411">
        <v>87.911207295952991</v>
      </c>
      <c r="E16" s="411">
        <v>100</v>
      </c>
    </row>
    <row r="17" spans="2:5" x14ac:dyDescent="0.25">
      <c r="B17" t="s">
        <v>597</v>
      </c>
      <c r="C17" s="411">
        <v>0.78929919977262608</v>
      </c>
      <c r="D17" s="411">
        <v>99.210700800227386</v>
      </c>
      <c r="E17" s="411">
        <v>100</v>
      </c>
    </row>
    <row r="18" spans="2:5" x14ac:dyDescent="0.25">
      <c r="B18" s="488" t="s">
        <v>1</v>
      </c>
      <c r="C18" s="442">
        <v>19.429496438448858</v>
      </c>
      <c r="D18" s="442">
        <v>80.570503561550993</v>
      </c>
      <c r="E18" s="442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49E2-5FDA-420C-9E32-CF8D4FBB62C9}">
  <dimension ref="A2:I13"/>
  <sheetViews>
    <sheetView topLeftCell="B1" zoomScale="80" zoomScaleNormal="80" workbookViewId="0">
      <selection activeCell="I2" sqref="I2:I3"/>
    </sheetView>
  </sheetViews>
  <sheetFormatPr defaultRowHeight="15" x14ac:dyDescent="0.25"/>
  <cols>
    <col min="1" max="1" width="23.5703125" customWidth="1"/>
    <col min="2" max="2" width="40.28515625" customWidth="1"/>
    <col min="3" max="9" width="7.7109375" customWidth="1"/>
    <col min="10" max="10" width="18.5703125" customWidth="1"/>
    <col min="11" max="17" width="7.7109375" customWidth="1"/>
    <col min="18" max="18" width="12.42578125" customWidth="1"/>
  </cols>
  <sheetData>
    <row r="2" spans="1:9" x14ac:dyDescent="0.25">
      <c r="I2" s="489" t="s">
        <v>730</v>
      </c>
    </row>
    <row r="3" spans="1:9" x14ac:dyDescent="0.25">
      <c r="A3" s="490" t="s">
        <v>72</v>
      </c>
      <c r="B3" s="490"/>
      <c r="C3" s="616" t="s">
        <v>461</v>
      </c>
      <c r="D3" s="617"/>
      <c r="E3" s="617"/>
      <c r="F3" s="617"/>
      <c r="G3" s="618"/>
      <c r="I3" t="s">
        <v>731</v>
      </c>
    </row>
    <row r="4" spans="1:9" x14ac:dyDescent="0.25">
      <c r="A4" s="490"/>
      <c r="B4" s="490"/>
    </row>
    <row r="5" spans="1:9" ht="40.9" customHeight="1" x14ac:dyDescent="0.25">
      <c r="A5" s="411"/>
      <c r="B5" s="411"/>
      <c r="C5" s="491" t="s">
        <v>598</v>
      </c>
      <c r="D5" s="491" t="s">
        <v>599</v>
      </c>
      <c r="E5" s="42" t="s">
        <v>600</v>
      </c>
      <c r="F5" s="492" t="s">
        <v>601</v>
      </c>
      <c r="G5" s="491" t="s">
        <v>1</v>
      </c>
    </row>
    <row r="6" spans="1:9" ht="14.65" customHeight="1" x14ac:dyDescent="0.25">
      <c r="A6" s="411" t="s">
        <v>43</v>
      </c>
      <c r="B6" s="411" t="s">
        <v>15</v>
      </c>
      <c r="C6" s="411">
        <f>[1]outsas!C33/[1]outsas!$G33*100</f>
        <v>0.45113483121429021</v>
      </c>
      <c r="D6" s="411">
        <f>[1]outsas!D33/[1]outsas!$G33*100</f>
        <v>0.52591170254690689</v>
      </c>
      <c r="E6" s="411">
        <f>[1]outsas!E33/[1]outsas!$G33*100</f>
        <v>12.62920775893307</v>
      </c>
      <c r="F6" s="411">
        <f>[1]outsas!F33/[1]outsas!$G33*100</f>
        <v>86.393745707305342</v>
      </c>
      <c r="G6" s="411">
        <f>[1]outsas!G33/[1]outsas!$G33*100</f>
        <v>100</v>
      </c>
    </row>
    <row r="7" spans="1:9" x14ac:dyDescent="0.25">
      <c r="A7" s="411"/>
      <c r="B7" s="411" t="s">
        <v>16</v>
      </c>
      <c r="C7" s="411">
        <f>[1]outsas!C34/[1]outsas!$G34*100</f>
        <v>5.1470442315894145</v>
      </c>
      <c r="D7" s="411">
        <f>[1]outsas!D34/[1]outsas!$G34*100</f>
        <v>7.6341558345179976</v>
      </c>
      <c r="E7" s="411">
        <f>[1]outsas!E34/[1]outsas!$G34*100</f>
        <v>13.412010513419728</v>
      </c>
      <c r="F7" s="411">
        <f>[1]outsas!F34/[1]outsas!$G34*100</f>
        <v>73.806789420472157</v>
      </c>
      <c r="G7" s="411">
        <f>[1]outsas!G34/[1]outsas!$G34*100</f>
        <v>100</v>
      </c>
    </row>
    <row r="8" spans="1:9" x14ac:dyDescent="0.25">
      <c r="A8" s="187"/>
      <c r="B8" s="411" t="s">
        <v>17</v>
      </c>
      <c r="C8" s="411">
        <f>[1]outsas!C35/[1]outsas!$G35*100</f>
        <v>33.303431931098608</v>
      </c>
      <c r="D8" s="411">
        <f>[1]outsas!D35/[1]outsas!$G35*100</f>
        <v>8.764377673085578</v>
      </c>
      <c r="E8" s="411">
        <f>[1]outsas!E35/[1]outsas!$G35*100</f>
        <v>19.876284949080205</v>
      </c>
      <c r="F8" s="411">
        <f>[1]outsas!F35/[1]outsas!$G35*100</f>
        <v>38.055905446735835</v>
      </c>
      <c r="G8" s="411">
        <f>[1]outsas!G35/[1]outsas!$G35*100</f>
        <v>100</v>
      </c>
    </row>
    <row r="9" spans="1:9" x14ac:dyDescent="0.25">
      <c r="A9" s="411"/>
      <c r="B9" s="187" t="s">
        <v>1</v>
      </c>
      <c r="C9" s="187">
        <f>[1]outsas!C36/[1]outsas!$G36*100</f>
        <v>12.859180850457353</v>
      </c>
      <c r="D9" s="187">
        <f>[1]outsas!D36/[1]outsas!$G36*100</f>
        <v>6.5703155879914332</v>
      </c>
      <c r="E9" s="187">
        <f>[1]outsas!E36/[1]outsas!$G36*100</f>
        <v>15.241210216838125</v>
      </c>
      <c r="F9" s="187">
        <f>[1]outsas!F36/[1]outsas!$G36*100</f>
        <v>65.329293344713165</v>
      </c>
      <c r="G9" s="187">
        <f>[1]outsas!G36/[1]outsas!$G36*100</f>
        <v>100</v>
      </c>
    </row>
    <row r="10" spans="1:9" x14ac:dyDescent="0.25">
      <c r="A10" s="411"/>
      <c r="B10" s="411"/>
    </row>
    <row r="13" spans="1:9" ht="14.65" customHeight="1" x14ac:dyDescent="0.25"/>
  </sheetData>
  <mergeCells count="1">
    <mergeCell ref="C3:G3"/>
  </mergeCells>
  <pageMargins left="0.7" right="0.7" top="0.75" bottom="0.75" header="0.3" footer="0.3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418A-BF7D-4AF5-AC00-217983A7DA8F}">
  <dimension ref="C3:Q35"/>
  <sheetViews>
    <sheetView topLeftCell="H1" workbookViewId="0">
      <selection activeCell="K3" sqref="K3"/>
    </sheetView>
  </sheetViews>
  <sheetFormatPr defaultRowHeight="15" x14ac:dyDescent="0.25"/>
  <cols>
    <col min="3" max="3" width="18.85546875" bestFit="1" customWidth="1"/>
    <col min="4" max="4" width="13.7109375" customWidth="1"/>
    <col min="5" max="5" width="11.140625" bestFit="1" customWidth="1"/>
  </cols>
  <sheetData>
    <row r="3" spans="3:11" x14ac:dyDescent="0.25">
      <c r="K3" s="489" t="s">
        <v>732</v>
      </c>
    </row>
    <row r="7" spans="3:11" x14ac:dyDescent="0.25">
      <c r="C7" s="8"/>
      <c r="D7" s="182" t="s">
        <v>15</v>
      </c>
      <c r="E7" s="182" t="s">
        <v>16</v>
      </c>
      <c r="F7" s="182" t="s">
        <v>17</v>
      </c>
      <c r="G7" s="480" t="s">
        <v>1</v>
      </c>
    </row>
    <row r="8" spans="3:11" x14ac:dyDescent="0.25">
      <c r="C8" s="493" t="s">
        <v>602</v>
      </c>
      <c r="D8" s="494">
        <v>15.023558989514859</v>
      </c>
      <c r="E8" s="494">
        <v>5.7497885576403247</v>
      </c>
      <c r="F8" s="494">
        <v>33.122619038410164</v>
      </c>
      <c r="G8" s="495">
        <v>24.037442328657683</v>
      </c>
    </row>
    <row r="9" spans="3:11" x14ac:dyDescent="0.25">
      <c r="C9" s="496" t="s">
        <v>603</v>
      </c>
      <c r="D9" s="497">
        <v>18.519003587304098</v>
      </c>
      <c r="E9" s="497">
        <v>10.209295388577749</v>
      </c>
      <c r="F9" s="497">
        <v>25.657101598451309</v>
      </c>
      <c r="G9" s="498">
        <v>20.560600543147245</v>
      </c>
    </row>
    <row r="10" spans="3:11" x14ac:dyDescent="0.25">
      <c r="C10" s="496" t="s">
        <v>604</v>
      </c>
      <c r="D10" s="497">
        <v>39.275991775461108</v>
      </c>
      <c r="E10" s="497">
        <v>39.322352784434123</v>
      </c>
      <c r="F10" s="497">
        <v>35.559514552219873</v>
      </c>
      <c r="G10" s="498">
        <v>36.820680093289781</v>
      </c>
    </row>
    <row r="11" spans="3:11" x14ac:dyDescent="0.25">
      <c r="C11" s="496">
        <v>2020</v>
      </c>
      <c r="D11" s="497">
        <v>14.470842253256874</v>
      </c>
      <c r="E11" s="497">
        <v>27.769689763113842</v>
      </c>
      <c r="F11" s="497">
        <v>3.113891390470573</v>
      </c>
      <c r="G11" s="498">
        <v>11.247910946649498</v>
      </c>
    </row>
    <row r="12" spans="3:11" x14ac:dyDescent="0.25">
      <c r="C12" s="287" t="s">
        <v>605</v>
      </c>
      <c r="D12" s="499">
        <v>12.71060339446306</v>
      </c>
      <c r="E12" s="499">
        <v>16.948873506234079</v>
      </c>
      <c r="F12" s="499">
        <v>2.5468734204478904</v>
      </c>
      <c r="G12" s="500">
        <v>7.333366088255282</v>
      </c>
    </row>
    <row r="13" spans="3:11" x14ac:dyDescent="0.25">
      <c r="C13" s="287" t="s">
        <v>1</v>
      </c>
      <c r="D13" s="499">
        <v>100</v>
      </c>
      <c r="E13" s="499">
        <v>100</v>
      </c>
      <c r="F13" s="499">
        <v>100</v>
      </c>
      <c r="G13" s="500">
        <v>100</v>
      </c>
    </row>
    <row r="17" spans="8:17" x14ac:dyDescent="0.25">
      <c r="H17" s="501"/>
    </row>
    <row r="18" spans="8:17" x14ac:dyDescent="0.25">
      <c r="H18" s="501"/>
    </row>
    <row r="19" spans="8:17" x14ac:dyDescent="0.25">
      <c r="H19" s="501"/>
    </row>
    <row r="20" spans="8:17" x14ac:dyDescent="0.25">
      <c r="H20" s="501"/>
    </row>
    <row r="21" spans="8:17" x14ac:dyDescent="0.25">
      <c r="H21" s="501"/>
    </row>
    <row r="22" spans="8:17" x14ac:dyDescent="0.25">
      <c r="H22" s="501"/>
    </row>
    <row r="23" spans="8:17" x14ac:dyDescent="0.25">
      <c r="H23" s="501"/>
    </row>
    <row r="24" spans="8:17" x14ac:dyDescent="0.25">
      <c r="H24" s="501"/>
    </row>
    <row r="26" spans="8:17" ht="14.45" customHeight="1" x14ac:dyDescent="0.25">
      <c r="Q26" s="501"/>
    </row>
    <row r="27" spans="8:17" x14ac:dyDescent="0.25">
      <c r="Q27" s="501"/>
    </row>
    <row r="28" spans="8:17" ht="14.45" customHeight="1" x14ac:dyDescent="0.25">
      <c r="Q28" s="501"/>
    </row>
    <row r="29" spans="8:17" x14ac:dyDescent="0.25">
      <c r="Q29" s="501"/>
    </row>
    <row r="30" spans="8:17" x14ac:dyDescent="0.25">
      <c r="Q30" s="501"/>
    </row>
    <row r="31" spans="8:17" x14ac:dyDescent="0.25">
      <c r="Q31" s="501"/>
    </row>
    <row r="32" spans="8:17" x14ac:dyDescent="0.25">
      <c r="Q32" s="501"/>
    </row>
    <row r="33" spans="17:17" x14ac:dyDescent="0.25">
      <c r="Q33" s="501"/>
    </row>
    <row r="34" spans="17:17" x14ac:dyDescent="0.25">
      <c r="Q34" s="501"/>
    </row>
    <row r="35" spans="17:17" x14ac:dyDescent="0.25">
      <c r="Q35" s="50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58A1-71AA-4744-924B-FF39359870D3}">
  <dimension ref="B3:J24"/>
  <sheetViews>
    <sheetView workbookViewId="0">
      <selection activeCell="I2" sqref="I2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3" spans="2:10" x14ac:dyDescent="0.25">
      <c r="B3" s="1" t="s">
        <v>713</v>
      </c>
    </row>
    <row r="4" spans="2:10" x14ac:dyDescent="0.25">
      <c r="D4" s="2"/>
      <c r="F4" s="2"/>
      <c r="H4" s="2"/>
      <c r="J4" s="2"/>
    </row>
    <row r="5" spans="2:10" x14ac:dyDescent="0.25">
      <c r="D5" s="2"/>
      <c r="F5" s="2"/>
      <c r="H5" s="2"/>
      <c r="J5" s="2"/>
    </row>
    <row r="6" spans="2:10" x14ac:dyDescent="0.25">
      <c r="D6" s="2"/>
      <c r="F6" s="2"/>
      <c r="H6" s="2"/>
      <c r="J6" s="2"/>
    </row>
    <row r="7" spans="2:10" x14ac:dyDescent="0.25">
      <c r="D7" s="2"/>
      <c r="F7" s="2"/>
      <c r="H7" s="2"/>
      <c r="J7" s="2"/>
    </row>
    <row r="24" spans="2:2" x14ac:dyDescent="0.25">
      <c r="B24" s="1" t="s">
        <v>138</v>
      </c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954C-EDD7-45CA-A2E3-51F7103AE5AA}">
  <dimension ref="D3:H10"/>
  <sheetViews>
    <sheetView workbookViewId="0">
      <selection activeCell="D3" sqref="D3:D4"/>
    </sheetView>
  </sheetViews>
  <sheetFormatPr defaultRowHeight="15" x14ac:dyDescent="0.25"/>
  <cols>
    <col min="4" max="4" width="28.5703125" customWidth="1"/>
    <col min="6" max="6" width="14" customWidth="1"/>
  </cols>
  <sheetData>
    <row r="3" spans="4:8" x14ac:dyDescent="0.25">
      <c r="D3" s="489" t="s">
        <v>733</v>
      </c>
    </row>
    <row r="4" spans="4:8" x14ac:dyDescent="0.25">
      <c r="D4" t="s">
        <v>734</v>
      </c>
    </row>
    <row r="5" spans="4:8" x14ac:dyDescent="0.25">
      <c r="D5" s="502"/>
      <c r="E5" s="503" t="s">
        <v>15</v>
      </c>
      <c r="F5" s="503" t="s">
        <v>16</v>
      </c>
      <c r="G5" s="503" t="s">
        <v>17</v>
      </c>
      <c r="H5" s="503" t="s">
        <v>1</v>
      </c>
    </row>
    <row r="6" spans="4:8" x14ac:dyDescent="0.25">
      <c r="D6" s="504" t="s">
        <v>123</v>
      </c>
      <c r="E6" s="505">
        <v>15.781006105113812</v>
      </c>
      <c r="F6" s="505">
        <v>17.547348776910525</v>
      </c>
      <c r="G6" s="505">
        <v>30.19563776063724</v>
      </c>
      <c r="H6" s="505">
        <v>25.93720976179673</v>
      </c>
    </row>
    <row r="7" spans="4:8" ht="24" x14ac:dyDescent="0.25">
      <c r="D7" s="504" t="s">
        <v>606</v>
      </c>
      <c r="E7" s="505">
        <v>9.5270461461109335</v>
      </c>
      <c r="F7" s="505">
        <v>7.7712255874824487</v>
      </c>
      <c r="G7" s="505">
        <v>11.072795769600063</v>
      </c>
      <c r="H7" s="505">
        <v>9.9833488415552338</v>
      </c>
    </row>
    <row r="8" spans="4:8" x14ac:dyDescent="0.25">
      <c r="D8" s="504" t="s">
        <v>607</v>
      </c>
      <c r="E8" s="505">
        <v>74.691947748775306</v>
      </c>
      <c r="F8" s="505">
        <v>74.681425635607013</v>
      </c>
      <c r="G8" s="505">
        <v>58.731566469761695</v>
      </c>
      <c r="H8" s="505">
        <v>64.079441396647738</v>
      </c>
    </row>
    <row r="9" spans="4:8" x14ac:dyDescent="0.25">
      <c r="D9" s="506" t="s">
        <v>1</v>
      </c>
      <c r="E9" s="507">
        <v>100</v>
      </c>
      <c r="F9" s="507">
        <v>100</v>
      </c>
      <c r="G9" s="507">
        <v>100</v>
      </c>
      <c r="H9" s="507">
        <v>100</v>
      </c>
    </row>
    <row r="10" spans="4:8" x14ac:dyDescent="0.25">
      <c r="D10" s="508" t="s">
        <v>511</v>
      </c>
      <c r="E10" s="509">
        <v>579.80781573948445</v>
      </c>
      <c r="F10" s="509">
        <v>18897.79570081201</v>
      </c>
      <c r="G10" s="509">
        <v>38614.842179732739</v>
      </c>
      <c r="H10" s="509">
        <v>58092.445696284274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EB78-87D1-43B2-A834-08C7CCD5E268}">
  <dimension ref="D3:H10"/>
  <sheetViews>
    <sheetView workbookViewId="0">
      <selection activeCell="N12" sqref="N12"/>
    </sheetView>
  </sheetViews>
  <sheetFormatPr defaultRowHeight="15" x14ac:dyDescent="0.25"/>
  <cols>
    <col min="4" max="4" width="30" customWidth="1"/>
    <col min="6" max="6" width="14" customWidth="1"/>
  </cols>
  <sheetData>
    <row r="3" spans="4:8" x14ac:dyDescent="0.25">
      <c r="D3" s="489" t="s">
        <v>735</v>
      </c>
    </row>
    <row r="4" spans="4:8" x14ac:dyDescent="0.25">
      <c r="D4" t="s">
        <v>736</v>
      </c>
    </row>
    <row r="5" spans="4:8" x14ac:dyDescent="0.25">
      <c r="D5" s="502"/>
      <c r="E5" s="503" t="s">
        <v>15</v>
      </c>
      <c r="F5" s="503" t="s">
        <v>16</v>
      </c>
      <c r="G5" s="503" t="s">
        <v>17</v>
      </c>
      <c r="H5" s="503" t="s">
        <v>1</v>
      </c>
    </row>
    <row r="6" spans="4:8" x14ac:dyDescent="0.25">
      <c r="D6" s="504" t="s">
        <v>123</v>
      </c>
      <c r="E6" s="505">
        <v>17.647299599263452</v>
      </c>
      <c r="F6" s="505">
        <v>56.549386094712119</v>
      </c>
      <c r="G6" s="505">
        <v>18.035413047346637</v>
      </c>
      <c r="H6" s="505">
        <v>29.404524360395051</v>
      </c>
    </row>
    <row r="7" spans="4:8" ht="15.75" customHeight="1" x14ac:dyDescent="0.25">
      <c r="D7" s="504" t="s">
        <v>608</v>
      </c>
      <c r="E7" s="505">
        <v>82.352700400736509</v>
      </c>
      <c r="F7" s="505">
        <v>39.163805926171108</v>
      </c>
      <c r="G7" s="505">
        <v>80.896735031255091</v>
      </c>
      <c r="H7" s="505">
        <v>68.586916176765385</v>
      </c>
    </row>
    <row r="8" spans="4:8" x14ac:dyDescent="0.25">
      <c r="D8" s="504" t="s">
        <v>609</v>
      </c>
      <c r="E8" s="505">
        <v>0</v>
      </c>
      <c r="F8" s="505">
        <v>4.2868079791168325</v>
      </c>
      <c r="G8" s="505">
        <v>1.0678519213983089</v>
      </c>
      <c r="H8" s="505">
        <v>2.0085594628393042</v>
      </c>
    </row>
    <row r="9" spans="4:8" x14ac:dyDescent="0.25">
      <c r="D9" s="506" t="s">
        <v>1</v>
      </c>
      <c r="E9" s="507">
        <v>100</v>
      </c>
      <c r="F9" s="507">
        <v>100</v>
      </c>
      <c r="G9" s="507">
        <v>100</v>
      </c>
      <c r="H9" s="507">
        <v>100</v>
      </c>
    </row>
    <row r="10" spans="4:8" x14ac:dyDescent="0.25">
      <c r="D10" s="508" t="s">
        <v>511</v>
      </c>
      <c r="E10" s="509">
        <v>53.037537382629324</v>
      </c>
      <c r="F10" s="509">
        <v>1705.0654084349521</v>
      </c>
      <c r="G10" s="509">
        <v>4016.1617961945935</v>
      </c>
      <c r="H10" s="509">
        <v>5774.2647420121893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1C45-FC1A-4E68-B4FC-35E752A91331}">
  <dimension ref="C5:G13"/>
  <sheetViews>
    <sheetView workbookViewId="0">
      <selection activeCell="L14" sqref="L14"/>
    </sheetView>
  </sheetViews>
  <sheetFormatPr defaultRowHeight="15" x14ac:dyDescent="0.25"/>
  <cols>
    <col min="3" max="3" width="11.85546875" customWidth="1"/>
    <col min="4" max="4" width="15.7109375" customWidth="1"/>
    <col min="5" max="5" width="13.140625" customWidth="1"/>
    <col min="6" max="6" width="15.7109375" customWidth="1"/>
    <col min="7" max="7" width="14.140625" customWidth="1"/>
  </cols>
  <sheetData>
    <row r="5" spans="3:7" x14ac:dyDescent="0.25">
      <c r="C5" t="s">
        <v>737</v>
      </c>
    </row>
    <row r="6" spans="3:7" x14ac:dyDescent="0.25">
      <c r="C6" t="s">
        <v>738</v>
      </c>
    </row>
    <row r="7" spans="3:7" x14ac:dyDescent="0.25">
      <c r="C7" s="489"/>
    </row>
    <row r="8" spans="3:7" ht="52.5" customHeight="1" x14ac:dyDescent="0.25">
      <c r="C8" s="619"/>
      <c r="D8" s="621" t="s">
        <v>610</v>
      </c>
      <c r="E8" s="621"/>
      <c r="F8" s="621" t="s">
        <v>611</v>
      </c>
      <c r="G8" s="621"/>
    </row>
    <row r="9" spans="3:7" x14ac:dyDescent="0.25">
      <c r="C9" s="620"/>
      <c r="D9" s="487">
        <v>2020</v>
      </c>
      <c r="E9" s="487">
        <v>2021</v>
      </c>
      <c r="F9" s="487">
        <v>2020</v>
      </c>
      <c r="G9" s="487">
        <v>2021</v>
      </c>
    </row>
    <row r="10" spans="3:7" x14ac:dyDescent="0.25">
      <c r="C10" t="s">
        <v>15</v>
      </c>
      <c r="D10" s="510">
        <v>19.399999999999999</v>
      </c>
      <c r="E10" s="510">
        <v>19.3</v>
      </c>
      <c r="F10" s="2">
        <v>8.1999999999999993</v>
      </c>
      <c r="G10" s="2">
        <v>8.1</v>
      </c>
    </row>
    <row r="11" spans="3:7" x14ac:dyDescent="0.25">
      <c r="C11" t="s">
        <v>16</v>
      </c>
      <c r="D11" s="510">
        <v>19.899999999999999</v>
      </c>
      <c r="E11" s="510">
        <v>18</v>
      </c>
      <c r="F11" s="2">
        <v>18.100000000000001</v>
      </c>
      <c r="G11" s="2">
        <v>18.2</v>
      </c>
    </row>
    <row r="12" spans="3:7" x14ac:dyDescent="0.25">
      <c r="C12" t="s">
        <v>17</v>
      </c>
      <c r="D12" s="510">
        <v>48.5</v>
      </c>
      <c r="E12" s="510">
        <v>50.1</v>
      </c>
      <c r="F12" s="2">
        <v>15.9</v>
      </c>
      <c r="G12" s="2">
        <v>16.100000000000001</v>
      </c>
    </row>
    <row r="13" spans="3:7" x14ac:dyDescent="0.25">
      <c r="C13" s="19" t="s">
        <v>1</v>
      </c>
      <c r="D13" s="511">
        <v>41.6</v>
      </c>
      <c r="E13" s="511">
        <v>42</v>
      </c>
      <c r="F13" s="21">
        <v>16.5</v>
      </c>
      <c r="G13" s="21">
        <v>16.7</v>
      </c>
    </row>
  </sheetData>
  <mergeCells count="3">
    <mergeCell ref="C8:C9"/>
    <mergeCell ref="D8:E8"/>
    <mergeCell ref="F8:G8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CF97-2C01-4DDB-BCD7-C482CA0A2532}">
  <dimension ref="C2:G13"/>
  <sheetViews>
    <sheetView workbookViewId="0">
      <selection activeCell="K7" sqref="K7"/>
    </sheetView>
  </sheetViews>
  <sheetFormatPr defaultRowHeight="15" x14ac:dyDescent="0.25"/>
  <cols>
    <col min="2" max="2" width="41.5703125" bestFit="1" customWidth="1"/>
    <col min="3" max="3" width="14.28515625" customWidth="1"/>
  </cols>
  <sheetData>
    <row r="2" spans="3:7" x14ac:dyDescent="0.25">
      <c r="C2" s="8"/>
      <c r="D2" s="182" t="s">
        <v>15</v>
      </c>
      <c r="E2" s="182" t="s">
        <v>16</v>
      </c>
      <c r="F2" s="182" t="s">
        <v>17</v>
      </c>
      <c r="G2" s="480" t="s">
        <v>1</v>
      </c>
    </row>
    <row r="3" spans="3:7" x14ac:dyDescent="0.25">
      <c r="C3" s="8" t="s">
        <v>612</v>
      </c>
      <c r="D3" s="512">
        <v>77.931185664317752</v>
      </c>
      <c r="E3" s="512">
        <v>21.281612570935589</v>
      </c>
      <c r="F3" s="512">
        <v>14.360236326611862</v>
      </c>
      <c r="G3" s="513">
        <v>16.846164462324172</v>
      </c>
    </row>
    <row r="4" spans="3:7" x14ac:dyDescent="0.25">
      <c r="C4" s="16" t="s">
        <v>387</v>
      </c>
      <c r="D4" s="411">
        <v>5.6349558383065235</v>
      </c>
      <c r="E4" s="411">
        <v>26.847418151292413</v>
      </c>
      <c r="F4" s="411">
        <v>37.965584794196857</v>
      </c>
      <c r="G4" s="514">
        <v>34.383390170774746</v>
      </c>
    </row>
    <row r="5" spans="3:7" x14ac:dyDescent="0.25">
      <c r="C5" s="16" t="s">
        <v>388</v>
      </c>
      <c r="D5" s="411">
        <v>10.765885392044183</v>
      </c>
      <c r="E5" s="411">
        <v>16.151010475766288</v>
      </c>
      <c r="F5" s="411">
        <v>41.822953879896282</v>
      </c>
      <c r="G5" s="514">
        <v>33.808431130967833</v>
      </c>
    </row>
    <row r="6" spans="3:7" x14ac:dyDescent="0.25">
      <c r="C6" s="287" t="s">
        <v>389</v>
      </c>
      <c r="D6" s="515">
        <v>5.6679731053315496</v>
      </c>
      <c r="E6" s="515">
        <v>35.719958802005678</v>
      </c>
      <c r="F6" s="515">
        <v>5.8512249992951206</v>
      </c>
      <c r="G6" s="516">
        <v>14.962014235932816</v>
      </c>
    </row>
    <row r="7" spans="3:7" x14ac:dyDescent="0.25">
      <c r="C7" s="287" t="s">
        <v>1</v>
      </c>
      <c r="D7" s="183">
        <v>100</v>
      </c>
      <c r="E7" s="183">
        <v>100</v>
      </c>
      <c r="F7" s="183">
        <v>100</v>
      </c>
      <c r="G7" s="517">
        <v>100</v>
      </c>
    </row>
    <row r="11" spans="3:7" x14ac:dyDescent="0.25">
      <c r="C11" t="s">
        <v>739</v>
      </c>
    </row>
    <row r="13" spans="3:7" x14ac:dyDescent="0.25">
      <c r="C13" s="489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62D5-B8B3-44F0-9DD3-FA493E62073A}">
  <dimension ref="B4:F11"/>
  <sheetViews>
    <sheetView workbookViewId="0">
      <selection activeCell="B4" sqref="B4"/>
    </sheetView>
  </sheetViews>
  <sheetFormatPr defaultRowHeight="15" x14ac:dyDescent="0.25"/>
  <cols>
    <col min="2" max="2" width="31.7109375" customWidth="1"/>
    <col min="3" max="3" width="10" customWidth="1"/>
    <col min="4" max="4" width="13.42578125" customWidth="1"/>
  </cols>
  <sheetData>
    <row r="4" spans="2:6" x14ac:dyDescent="0.25">
      <c r="B4" s="189" t="s">
        <v>740</v>
      </c>
    </row>
    <row r="6" spans="2:6" x14ac:dyDescent="0.25">
      <c r="B6" s="19"/>
      <c r="C6" s="487" t="s">
        <v>15</v>
      </c>
      <c r="D6" s="487" t="s">
        <v>16</v>
      </c>
      <c r="E6" s="487" t="s">
        <v>17</v>
      </c>
      <c r="F6" s="487" t="s">
        <v>1</v>
      </c>
    </row>
    <row r="7" spans="2:6" ht="20.25" customHeight="1" x14ac:dyDescent="0.25">
      <c r="B7" s="519" t="s">
        <v>613</v>
      </c>
      <c r="C7" s="520">
        <v>26.215583142172694</v>
      </c>
      <c r="D7" s="520">
        <v>68.219596634998283</v>
      </c>
      <c r="E7" s="520">
        <v>36.677606848885546</v>
      </c>
      <c r="F7" s="520">
        <v>46.832251033528372</v>
      </c>
    </row>
    <row r="8" spans="2:6" x14ac:dyDescent="0.25">
      <c r="B8" s="519" t="s">
        <v>614</v>
      </c>
      <c r="C8" s="520">
        <v>67.436138214404764</v>
      </c>
      <c r="D8" s="520">
        <v>25.399787763573674</v>
      </c>
      <c r="E8" s="520">
        <v>55.859350401077549</v>
      </c>
      <c r="F8" s="520">
        <v>46.064509213306593</v>
      </c>
    </row>
    <row r="9" spans="2:6" x14ac:dyDescent="0.25">
      <c r="B9" s="519" t="s">
        <v>100</v>
      </c>
      <c r="C9" s="520">
        <v>6.3814248438183538</v>
      </c>
      <c r="D9" s="520">
        <v>6.381696675597885</v>
      </c>
      <c r="E9" s="520">
        <v>7.4634514536812926</v>
      </c>
      <c r="F9" s="520">
        <v>7.1024725341593058</v>
      </c>
    </row>
    <row r="10" spans="2:6" x14ac:dyDescent="0.25">
      <c r="B10" s="521" t="s">
        <v>1</v>
      </c>
      <c r="C10" s="522">
        <v>100</v>
      </c>
      <c r="D10" s="522">
        <v>100</v>
      </c>
      <c r="E10" s="522">
        <v>100</v>
      </c>
      <c r="F10" s="522">
        <v>100</v>
      </c>
    </row>
    <row r="11" spans="2:6" x14ac:dyDescent="0.25">
      <c r="B11" s="523" t="s">
        <v>511</v>
      </c>
      <c r="C11" s="524">
        <v>579.80781573948445</v>
      </c>
      <c r="D11" s="524">
        <v>18897.79570081201</v>
      </c>
      <c r="E11" s="524">
        <v>38614.842179732739</v>
      </c>
      <c r="F11" s="524">
        <v>58092.445696284274</v>
      </c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647C-2E86-49E2-9FD2-09FE063FEF5C}">
  <dimension ref="B2:H7"/>
  <sheetViews>
    <sheetView workbookViewId="0">
      <selection activeCell="I24" sqref="I24"/>
    </sheetView>
  </sheetViews>
  <sheetFormatPr defaultRowHeight="15" x14ac:dyDescent="0.25"/>
  <cols>
    <col min="2" max="2" width="39.85546875" bestFit="1" customWidth="1"/>
  </cols>
  <sheetData>
    <row r="2" spans="2:8" x14ac:dyDescent="0.25">
      <c r="H2" s="489" t="s">
        <v>741</v>
      </c>
    </row>
    <row r="3" spans="2:8" ht="24.75" x14ac:dyDescent="0.25">
      <c r="B3" s="8"/>
      <c r="C3" s="590" t="s">
        <v>15</v>
      </c>
      <c r="D3" s="526" t="s">
        <v>16</v>
      </c>
      <c r="E3" s="526" t="s">
        <v>17</v>
      </c>
      <c r="F3" s="589" t="s">
        <v>1</v>
      </c>
    </row>
    <row r="4" spans="2:8" x14ac:dyDescent="0.25">
      <c r="B4" s="16" t="s">
        <v>615</v>
      </c>
      <c r="C4" s="591">
        <v>41.875228606011824</v>
      </c>
      <c r="D4" s="411">
        <v>64.512741363642405</v>
      </c>
      <c r="E4" s="411">
        <v>73.583150269040971</v>
      </c>
      <c r="F4" s="514">
        <v>70.316026068238784</v>
      </c>
    </row>
    <row r="5" spans="2:8" x14ac:dyDescent="0.25">
      <c r="B5" s="16" t="s">
        <v>616</v>
      </c>
      <c r="C5" s="591">
        <v>26.691781648734164</v>
      </c>
      <c r="D5" s="411">
        <v>14.15860404426755</v>
      </c>
      <c r="E5" s="411">
        <v>9.6533464381873255</v>
      </c>
      <c r="F5" s="514">
        <v>11.288988638879776</v>
      </c>
    </row>
    <row r="6" spans="2:8" x14ac:dyDescent="0.25">
      <c r="B6" s="16" t="s">
        <v>617</v>
      </c>
      <c r="C6" s="591">
        <v>31.432989745254002</v>
      </c>
      <c r="D6" s="411">
        <v>21.328654592090086</v>
      </c>
      <c r="E6" s="411">
        <v>16.763503292771155</v>
      </c>
      <c r="F6" s="514">
        <v>18.394985292881127</v>
      </c>
    </row>
    <row r="7" spans="2:8" x14ac:dyDescent="0.25">
      <c r="B7" s="287" t="s">
        <v>1</v>
      </c>
      <c r="C7" s="592">
        <v>100</v>
      </c>
      <c r="D7" s="515">
        <v>100</v>
      </c>
      <c r="E7" s="515">
        <v>100</v>
      </c>
      <c r="F7" s="516">
        <v>100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EFB14-C0F0-417D-BA9F-8C840E8D60BB}">
  <dimension ref="B3:H11"/>
  <sheetViews>
    <sheetView workbookViewId="0">
      <selection activeCell="K24" sqref="K24"/>
    </sheetView>
  </sheetViews>
  <sheetFormatPr defaultRowHeight="15" x14ac:dyDescent="0.25"/>
  <cols>
    <col min="2" max="2" width="16.5703125" bestFit="1" customWidth="1"/>
  </cols>
  <sheetData>
    <row r="3" spans="2:8" x14ac:dyDescent="0.25">
      <c r="H3" t="s">
        <v>742</v>
      </c>
    </row>
    <row r="4" spans="2:8" x14ac:dyDescent="0.25">
      <c r="H4" s="489" t="s">
        <v>743</v>
      </c>
    </row>
    <row r="6" spans="2:8" ht="24.75" x14ac:dyDescent="0.25">
      <c r="B6" s="8"/>
      <c r="C6" s="590" t="s">
        <v>15</v>
      </c>
      <c r="D6" s="526" t="s">
        <v>16</v>
      </c>
      <c r="E6" s="526" t="s">
        <v>17</v>
      </c>
      <c r="F6" s="589" t="s">
        <v>1</v>
      </c>
    </row>
    <row r="7" spans="2:8" x14ac:dyDescent="0.25">
      <c r="B7" s="16" t="s">
        <v>618</v>
      </c>
      <c r="C7" s="591">
        <v>3.5351041352683645</v>
      </c>
      <c r="D7" s="411">
        <v>7.0588305051102935</v>
      </c>
      <c r="E7" s="411">
        <v>8.001460848361031</v>
      </c>
      <c r="F7" s="514">
        <v>7.6502402389733106</v>
      </c>
    </row>
    <row r="8" spans="2:8" x14ac:dyDescent="0.25">
      <c r="B8" s="16" t="s">
        <v>619</v>
      </c>
      <c r="C8" s="591">
        <v>8.3107338246809466</v>
      </c>
      <c r="D8" s="411">
        <v>25.942813129818258</v>
      </c>
      <c r="E8" s="411">
        <v>30.448135368240099</v>
      </c>
      <c r="F8" s="514">
        <v>28.761580490255096</v>
      </c>
    </row>
    <row r="9" spans="2:8" x14ac:dyDescent="0.25">
      <c r="B9" s="16" t="s">
        <v>620</v>
      </c>
      <c r="C9" s="591">
        <v>65.490468231863147</v>
      </c>
      <c r="D9" s="411">
        <v>33.772485849313867</v>
      </c>
      <c r="E9" s="411">
        <v>33.116540929141003</v>
      </c>
      <c r="F9" s="514">
        <v>33.653040448056885</v>
      </c>
    </row>
    <row r="10" spans="2:8" x14ac:dyDescent="0.25">
      <c r="B10" s="16" t="s">
        <v>617</v>
      </c>
      <c r="C10" s="591">
        <v>22.663693808187542</v>
      </c>
      <c r="D10" s="411">
        <v>33.22587051575767</v>
      </c>
      <c r="E10" s="411">
        <v>28.433862854257725</v>
      </c>
      <c r="F10" s="514">
        <v>29.935138822714187</v>
      </c>
    </row>
    <row r="11" spans="2:8" x14ac:dyDescent="0.25">
      <c r="B11" s="287" t="s">
        <v>1</v>
      </c>
      <c r="C11" s="287">
        <v>100</v>
      </c>
      <c r="D11" s="183">
        <v>100</v>
      </c>
      <c r="E11" s="183">
        <v>100</v>
      </c>
      <c r="F11" s="517">
        <v>100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D495-2DE7-42E0-9FFF-1297EF77500F}">
  <dimension ref="B2:H10"/>
  <sheetViews>
    <sheetView workbookViewId="0">
      <selection activeCell="G24" sqref="G24"/>
    </sheetView>
  </sheetViews>
  <sheetFormatPr defaultRowHeight="15" x14ac:dyDescent="0.25"/>
  <cols>
    <col min="2" max="2" width="20.140625" customWidth="1"/>
  </cols>
  <sheetData>
    <row r="2" spans="2:8" ht="16.5" x14ac:dyDescent="0.25">
      <c r="G2" s="471"/>
      <c r="H2" t="s">
        <v>744</v>
      </c>
    </row>
    <row r="5" spans="2:8" ht="24.75" x14ac:dyDescent="0.25">
      <c r="C5" s="525" t="s">
        <v>15</v>
      </c>
      <c r="D5" s="526" t="s">
        <v>16</v>
      </c>
      <c r="E5" s="526" t="s">
        <v>17</v>
      </c>
      <c r="F5" s="526" t="s">
        <v>1</v>
      </c>
    </row>
    <row r="6" spans="2:8" x14ac:dyDescent="0.25">
      <c r="B6" t="s">
        <v>621</v>
      </c>
      <c r="C6" s="411">
        <v>40.067369665399546</v>
      </c>
      <c r="D6" s="411">
        <v>28.885444727837072</v>
      </c>
      <c r="E6" s="411">
        <v>38.554374961620113</v>
      </c>
      <c r="F6" s="411">
        <v>34.250268145506602</v>
      </c>
    </row>
    <row r="7" spans="2:8" x14ac:dyDescent="0.25">
      <c r="B7" t="s">
        <v>622</v>
      </c>
      <c r="C7" s="411">
        <v>16.321277597854586</v>
      </c>
      <c r="D7" s="411">
        <v>9.3212221298414875</v>
      </c>
      <c r="E7" s="411">
        <v>17.889786748376981</v>
      </c>
      <c r="F7" s="411">
        <v>14.031920242535604</v>
      </c>
    </row>
    <row r="8" spans="2:8" x14ac:dyDescent="0.25">
      <c r="B8" t="s">
        <v>623</v>
      </c>
      <c r="C8" s="411">
        <v>12.797898346036748</v>
      </c>
      <c r="D8" s="411">
        <v>24.603872902062289</v>
      </c>
      <c r="E8" s="411">
        <v>13.465387650547076</v>
      </c>
      <c r="F8" s="411">
        <v>18.439776066496407</v>
      </c>
    </row>
    <row r="9" spans="2:8" x14ac:dyDescent="0.25">
      <c r="B9" t="s">
        <v>617</v>
      </c>
      <c r="C9" s="411">
        <v>30.813454390709161</v>
      </c>
      <c r="D9" s="411">
        <v>37.189460240259166</v>
      </c>
      <c r="E9" s="411">
        <v>30.090450639455902</v>
      </c>
      <c r="F9" s="411">
        <v>33.278035545461378</v>
      </c>
    </row>
    <row r="10" spans="2:8" x14ac:dyDescent="0.25">
      <c r="B10" t="s">
        <v>1</v>
      </c>
      <c r="C10">
        <v>100</v>
      </c>
      <c r="D10">
        <v>100</v>
      </c>
      <c r="E10">
        <v>100</v>
      </c>
      <c r="F10">
        <v>100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3D0DF-130C-4B7B-ABFE-139E4860ED2D}">
  <dimension ref="B2:H23"/>
  <sheetViews>
    <sheetView workbookViewId="0">
      <selection activeCell="H2" sqref="H2"/>
    </sheetView>
  </sheetViews>
  <sheetFormatPr defaultRowHeight="15" x14ac:dyDescent="0.25"/>
  <sheetData>
    <row r="2" spans="2:8" x14ac:dyDescent="0.25">
      <c r="H2" t="s">
        <v>745</v>
      </c>
    </row>
    <row r="4" spans="2:8" ht="24.75" x14ac:dyDescent="0.25">
      <c r="C4" s="525" t="s">
        <v>15</v>
      </c>
      <c r="D4" s="526" t="s">
        <v>16</v>
      </c>
      <c r="E4" s="526" t="s">
        <v>17</v>
      </c>
      <c r="F4" s="526" t="s">
        <v>1</v>
      </c>
    </row>
    <row r="5" spans="2:8" x14ac:dyDescent="0.25">
      <c r="B5" t="s">
        <v>123</v>
      </c>
      <c r="C5" s="411">
        <f>D20/D$23*100</f>
        <v>9.4209017507468182</v>
      </c>
      <c r="D5" s="411">
        <f t="shared" ref="D5:F5" si="0">E20/E$23*100</f>
        <v>16.607374424079701</v>
      </c>
      <c r="E5" s="411">
        <f t="shared" si="0"/>
        <v>38.021962585445436</v>
      </c>
      <c r="F5" s="411">
        <f t="shared" si="0"/>
        <v>30.770217101989743</v>
      </c>
    </row>
    <row r="6" spans="2:8" x14ac:dyDescent="0.25">
      <c r="B6" t="s">
        <v>19</v>
      </c>
      <c r="C6" s="411">
        <f t="shared" ref="C6:F7" si="1">D21/D$23*100</f>
        <v>37.162780893798299</v>
      </c>
      <c r="D6" s="411">
        <f t="shared" si="1"/>
        <v>27.891530511057077</v>
      </c>
      <c r="E6" s="411">
        <f t="shared" si="1"/>
        <v>18.285614434805847</v>
      </c>
      <c r="F6" s="411">
        <f t="shared" si="1"/>
        <v>21.598881174966309</v>
      </c>
    </row>
    <row r="7" spans="2:8" x14ac:dyDescent="0.25">
      <c r="B7" t="s">
        <v>617</v>
      </c>
      <c r="C7" s="411">
        <f t="shared" si="1"/>
        <v>53.416317355454922</v>
      </c>
      <c r="D7" s="411">
        <f t="shared" si="1"/>
        <v>55.501095064863293</v>
      </c>
      <c r="E7" s="411">
        <f t="shared" si="1"/>
        <v>43.692422979748017</v>
      </c>
      <c r="F7" s="411">
        <f t="shared" si="1"/>
        <v>47.630901723043088</v>
      </c>
    </row>
    <row r="15" spans="2:8" x14ac:dyDescent="0.25">
      <c r="B15" s="622" t="s">
        <v>72</v>
      </c>
      <c r="C15" s="622"/>
      <c r="D15" s="624" t="s">
        <v>454</v>
      </c>
      <c r="E15" s="625"/>
      <c r="F15" s="625"/>
      <c r="G15" s="626"/>
      <c r="H15" s="529"/>
    </row>
    <row r="16" spans="2:8" x14ac:dyDescent="0.25">
      <c r="B16" s="622"/>
      <c r="C16" s="622"/>
      <c r="D16" s="624" t="s">
        <v>455</v>
      </c>
      <c r="E16" s="625"/>
      <c r="F16" s="625"/>
      <c r="G16" s="626"/>
      <c r="H16" s="529"/>
    </row>
    <row r="17" spans="2:8" x14ac:dyDescent="0.25">
      <c r="B17" s="622"/>
      <c r="C17" s="622"/>
      <c r="D17" s="624" t="s">
        <v>43</v>
      </c>
      <c r="E17" s="625"/>
      <c r="F17" s="625"/>
      <c r="G17" s="626"/>
      <c r="H17" s="529"/>
    </row>
    <row r="18" spans="2:8" ht="36.75" x14ac:dyDescent="0.25">
      <c r="B18" s="622"/>
      <c r="C18" s="622"/>
      <c r="D18" s="477" t="s">
        <v>624</v>
      </c>
      <c r="E18" s="527" t="s">
        <v>476</v>
      </c>
      <c r="F18" s="527" t="s">
        <v>625</v>
      </c>
      <c r="G18" s="528" t="s">
        <v>1</v>
      </c>
      <c r="H18" s="529"/>
    </row>
    <row r="19" spans="2:8" x14ac:dyDescent="0.25">
      <c r="B19" s="623"/>
      <c r="C19" s="623"/>
      <c r="D19" s="530" t="s">
        <v>2</v>
      </c>
      <c r="E19" s="531" t="s">
        <v>2</v>
      </c>
      <c r="F19" s="531" t="s">
        <v>2</v>
      </c>
      <c r="G19" s="532" t="s">
        <v>2</v>
      </c>
      <c r="H19" s="529"/>
    </row>
    <row r="20" spans="2:8" x14ac:dyDescent="0.25">
      <c r="B20" s="627" t="s">
        <v>626</v>
      </c>
      <c r="C20" s="533" t="s">
        <v>532</v>
      </c>
      <c r="D20" s="534">
        <v>54.623124663967978</v>
      </c>
      <c r="E20" s="535">
        <v>3138.4276899314873</v>
      </c>
      <c r="F20" s="535">
        <v>14682.120846006785</v>
      </c>
      <c r="G20" s="536">
        <v>17875.171660602169</v>
      </c>
      <c r="H20" s="529"/>
    </row>
    <row r="21" spans="2:8" x14ac:dyDescent="0.25">
      <c r="B21" s="628"/>
      <c r="C21" s="537" t="s">
        <v>533</v>
      </c>
      <c r="D21" s="538">
        <v>215.47270816838235</v>
      </c>
      <c r="E21" s="539">
        <v>5270.8844538092144</v>
      </c>
      <c r="F21" s="539">
        <v>7060.9611555947067</v>
      </c>
      <c r="G21" s="540">
        <v>12547.31831757227</v>
      </c>
      <c r="H21" s="529"/>
    </row>
    <row r="22" spans="2:8" ht="36" x14ac:dyDescent="0.25">
      <c r="B22" s="628"/>
      <c r="C22" s="537" t="s">
        <v>627</v>
      </c>
      <c r="D22" s="538">
        <v>309.71198290713431</v>
      </c>
      <c r="E22" s="539">
        <v>10488.483557071322</v>
      </c>
      <c r="F22" s="539">
        <v>16871.760178130979</v>
      </c>
      <c r="G22" s="540">
        <v>27669.955718109337</v>
      </c>
      <c r="H22" s="529"/>
    </row>
    <row r="23" spans="2:8" x14ac:dyDescent="0.25">
      <c r="B23" s="629"/>
      <c r="C23" s="541" t="s">
        <v>1</v>
      </c>
      <c r="D23" s="542">
        <v>579.80781573948445</v>
      </c>
      <c r="E23" s="543">
        <v>18897.79570081201</v>
      </c>
      <c r="F23" s="543">
        <v>38614.842179732739</v>
      </c>
      <c r="G23" s="544">
        <v>58092.445696284274</v>
      </c>
      <c r="H23" s="529"/>
    </row>
  </sheetData>
  <mergeCells count="5">
    <mergeCell ref="B15:C19"/>
    <mergeCell ref="D15:G15"/>
    <mergeCell ref="D16:G16"/>
    <mergeCell ref="D17:G17"/>
    <mergeCell ref="B20:B2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9584-F753-4FE4-925D-AB91B427F1BA}">
  <dimension ref="B2:F14"/>
  <sheetViews>
    <sheetView topLeftCell="A4" workbookViewId="0">
      <selection activeCell="L22" sqref="L22"/>
    </sheetView>
  </sheetViews>
  <sheetFormatPr defaultRowHeight="15" x14ac:dyDescent="0.25"/>
  <cols>
    <col min="2" max="2" width="49" customWidth="1"/>
    <col min="4" max="4" width="11.140625" bestFit="1" customWidth="1"/>
  </cols>
  <sheetData>
    <row r="2" spans="2:6" x14ac:dyDescent="0.25">
      <c r="B2" s="8"/>
      <c r="C2" s="182" t="s">
        <v>15</v>
      </c>
      <c r="D2" s="182" t="s">
        <v>16</v>
      </c>
      <c r="E2" s="182" t="s">
        <v>17</v>
      </c>
      <c r="F2" s="480" t="s">
        <v>1</v>
      </c>
    </row>
    <row r="3" spans="2:6" x14ac:dyDescent="0.25">
      <c r="B3" s="545" t="s">
        <v>628</v>
      </c>
      <c r="C3" s="512">
        <v>16.216676673005797</v>
      </c>
      <c r="D3" s="512">
        <v>17.42390437138792</v>
      </c>
      <c r="E3" s="512">
        <v>19.36412015062459</v>
      </c>
      <c r="F3" s="513">
        <v>17.557713917878928</v>
      </c>
    </row>
    <row r="4" spans="2:6" x14ac:dyDescent="0.25">
      <c r="B4" s="546" t="s">
        <v>71</v>
      </c>
      <c r="C4" s="411">
        <v>3.7136681971628596</v>
      </c>
      <c r="D4" s="411">
        <v>4.772594686595828</v>
      </c>
      <c r="E4" s="411">
        <v>4.0715772270762445</v>
      </c>
      <c r="F4" s="514">
        <v>4.359541776367247</v>
      </c>
    </row>
    <row r="5" spans="2:6" x14ac:dyDescent="0.25">
      <c r="B5" s="546" t="s">
        <v>629</v>
      </c>
      <c r="C5" s="411">
        <v>0.29985612271885159</v>
      </c>
      <c r="D5" s="411">
        <v>0.62021193714109313</v>
      </c>
      <c r="E5" s="411">
        <v>0.59273077701568699</v>
      </c>
      <c r="F5" s="514">
        <v>0.53600027428593133</v>
      </c>
    </row>
    <row r="6" spans="2:6" x14ac:dyDescent="0.25">
      <c r="B6" s="546" t="s">
        <v>630</v>
      </c>
      <c r="C6" s="411">
        <v>2.2133168072478249</v>
      </c>
      <c r="D6" s="411">
        <v>2.2658328025382257</v>
      </c>
      <c r="E6" s="411">
        <v>2.9838708718395313</v>
      </c>
      <c r="F6" s="514">
        <v>2.4115254561079982</v>
      </c>
    </row>
    <row r="7" spans="2:6" ht="30" x14ac:dyDescent="0.25">
      <c r="B7" s="546" t="s">
        <v>631</v>
      </c>
      <c r="C7" s="411">
        <v>1.1693482647779962</v>
      </c>
      <c r="D7" s="411">
        <v>5.4875437566505152</v>
      </c>
      <c r="E7" s="411">
        <v>6.0636437563459316</v>
      </c>
      <c r="F7" s="514">
        <v>4.5613644837133984</v>
      </c>
    </row>
    <row r="8" spans="2:6" x14ac:dyDescent="0.25">
      <c r="B8" s="546" t="s">
        <v>632</v>
      </c>
      <c r="C8" s="411">
        <v>5.6921385812778595</v>
      </c>
      <c r="D8" s="411">
        <v>6.3786171646508603</v>
      </c>
      <c r="E8" s="411">
        <v>6.9314044181066183</v>
      </c>
      <c r="F8" s="514">
        <v>6.3331872147077135</v>
      </c>
    </row>
    <row r="9" spans="2:6" ht="30" x14ac:dyDescent="0.25">
      <c r="B9" s="546" t="s">
        <v>633</v>
      </c>
      <c r="C9" s="411">
        <v>18.593091485950808</v>
      </c>
      <c r="D9" s="411">
        <v>26.19224631186005</v>
      </c>
      <c r="E9" s="411">
        <v>24.937289551760749</v>
      </c>
      <c r="F9" s="514">
        <v>24.061536972110876</v>
      </c>
    </row>
    <row r="10" spans="2:6" x14ac:dyDescent="0.25">
      <c r="B10" s="547" t="s">
        <v>634</v>
      </c>
      <c r="C10" s="515">
        <v>52.101903867855967</v>
      </c>
      <c r="D10" s="515">
        <v>36.85904896917458</v>
      </c>
      <c r="E10" s="515">
        <v>35.055363247230893</v>
      </c>
      <c r="F10" s="516">
        <v>40.179129904828422</v>
      </c>
    </row>
    <row r="11" spans="2:6" x14ac:dyDescent="0.25">
      <c r="B11" s="287" t="s">
        <v>1</v>
      </c>
      <c r="C11" s="183">
        <v>100</v>
      </c>
      <c r="D11" s="183">
        <v>100</v>
      </c>
      <c r="E11" s="183">
        <v>100</v>
      </c>
      <c r="F11" s="517">
        <v>100</v>
      </c>
    </row>
    <row r="13" spans="2:6" x14ac:dyDescent="0.25">
      <c r="B13" t="s">
        <v>746</v>
      </c>
    </row>
    <row r="14" spans="2:6" x14ac:dyDescent="0.25">
      <c r="B14" s="5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8DC3-132E-47AC-B743-4DD7F31DAA7A}">
  <dimension ref="A4:J27"/>
  <sheetViews>
    <sheetView topLeftCell="A7" workbookViewId="0">
      <selection activeCell="C7" sqref="C7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4" spans="1:10" x14ac:dyDescent="0.25">
      <c r="D4" s="2"/>
      <c r="F4" s="2"/>
      <c r="H4" s="2"/>
      <c r="J4" s="2"/>
    </row>
    <row r="5" spans="1:10" x14ac:dyDescent="0.25">
      <c r="D5" s="2"/>
      <c r="F5" s="2"/>
      <c r="H5" s="2"/>
      <c r="J5" s="2"/>
    </row>
    <row r="6" spans="1:10" x14ac:dyDescent="0.25">
      <c r="D6" s="2"/>
      <c r="F6" s="2"/>
      <c r="H6" s="2"/>
      <c r="J6" s="2"/>
    </row>
    <row r="7" spans="1:10" x14ac:dyDescent="0.25">
      <c r="D7" s="2"/>
      <c r="F7" s="2"/>
      <c r="H7" s="2"/>
      <c r="J7" s="2"/>
    </row>
    <row r="9" spans="1:10" x14ac:dyDescent="0.25">
      <c r="A9" s="44"/>
      <c r="B9" s="329" t="s">
        <v>175</v>
      </c>
      <c r="C9" s="329"/>
      <c r="D9" s="329"/>
      <c r="E9" s="329"/>
      <c r="F9" s="44"/>
      <c r="G9" s="44"/>
      <c r="H9" s="44"/>
      <c r="I9" s="44"/>
      <c r="J9" s="44"/>
    </row>
    <row r="10" spans="1:10" x14ac:dyDescent="0.25">
      <c r="A10" s="44"/>
      <c r="B10" s="604" t="s">
        <v>16</v>
      </c>
      <c r="C10" s="604"/>
      <c r="D10" s="604"/>
      <c r="E10" s="329"/>
      <c r="F10" s="44"/>
      <c r="G10" s="44"/>
      <c r="H10" s="44"/>
      <c r="I10" s="44"/>
      <c r="J10" s="44"/>
    </row>
    <row r="11" spans="1:10" x14ac:dyDescent="0.25">
      <c r="A11" s="44"/>
      <c r="B11" s="329" t="s">
        <v>176</v>
      </c>
      <c r="C11" s="329"/>
      <c r="D11" s="329"/>
      <c r="E11" s="329"/>
      <c r="F11" s="44"/>
      <c r="G11" s="44"/>
      <c r="H11" s="44"/>
      <c r="I11" s="44"/>
      <c r="J11" s="44"/>
    </row>
    <row r="12" spans="1:10" x14ac:dyDescent="0.25">
      <c r="A12" s="44"/>
      <c r="B12" s="329" t="s">
        <v>177</v>
      </c>
      <c r="C12" s="329"/>
      <c r="D12" s="329"/>
      <c r="E12" s="329"/>
      <c r="F12" s="44"/>
      <c r="G12" s="44"/>
      <c r="H12" s="44"/>
      <c r="I12" s="44"/>
      <c r="J12" s="44"/>
    </row>
    <row r="13" spans="1:10" x14ac:dyDescent="0.25">
      <c r="A13" s="44"/>
      <c r="B13" s="329" t="s">
        <v>178</v>
      </c>
      <c r="C13" s="329"/>
      <c r="D13" s="329"/>
      <c r="E13" s="329"/>
      <c r="F13" s="44"/>
      <c r="G13" s="44"/>
      <c r="H13" s="44"/>
      <c r="I13" s="44"/>
      <c r="J13" s="44"/>
    </row>
    <row r="14" spans="1:10" x14ac:dyDescent="0.25">
      <c r="A14" s="44"/>
      <c r="B14" s="605" t="s">
        <v>15</v>
      </c>
      <c r="C14" s="605"/>
      <c r="D14" s="605"/>
      <c r="E14" s="329"/>
      <c r="F14" s="44"/>
      <c r="G14" s="44"/>
      <c r="H14" s="44"/>
      <c r="I14" s="44"/>
      <c r="J14" s="44"/>
    </row>
    <row r="15" spans="1:10" x14ac:dyDescent="0.25">
      <c r="A15" s="44"/>
      <c r="B15" s="329" t="s">
        <v>179</v>
      </c>
      <c r="C15" s="329"/>
      <c r="D15" s="329"/>
      <c r="E15" s="329"/>
      <c r="F15" s="44"/>
      <c r="G15" s="44"/>
      <c r="H15" s="44"/>
      <c r="I15" s="44"/>
      <c r="J15" s="44"/>
    </row>
    <row r="16" spans="1:10" x14ac:dyDescent="0.25">
      <c r="A16" s="44"/>
      <c r="B16" s="329" t="s">
        <v>180</v>
      </c>
      <c r="C16" s="329"/>
      <c r="D16" s="329"/>
      <c r="E16" s="329"/>
      <c r="F16" s="44"/>
      <c r="G16" s="44"/>
      <c r="H16" s="44"/>
      <c r="I16" s="44"/>
      <c r="J16" s="44"/>
    </row>
    <row r="17" spans="1:10" x14ac:dyDescent="0.25">
      <c r="A17" s="44"/>
      <c r="B17" s="329" t="s">
        <v>181</v>
      </c>
      <c r="C17" s="329"/>
      <c r="D17" s="329"/>
      <c r="E17" s="329"/>
      <c r="F17" s="44"/>
      <c r="G17" s="44"/>
      <c r="H17" s="44"/>
      <c r="I17" s="44"/>
      <c r="J17" s="44"/>
    </row>
    <row r="18" spans="1:10" x14ac:dyDescent="0.25">
      <c r="A18" s="44"/>
      <c r="B18" s="605" t="s">
        <v>17</v>
      </c>
      <c r="C18" s="605"/>
      <c r="D18" s="605"/>
      <c r="E18" s="329"/>
      <c r="F18" s="44"/>
      <c r="G18" s="44"/>
      <c r="H18" s="44"/>
      <c r="I18" s="44"/>
      <c r="J18" s="44"/>
    </row>
    <row r="19" spans="1:10" x14ac:dyDescent="0.25">
      <c r="A19" s="44"/>
      <c r="B19" s="329" t="s">
        <v>182</v>
      </c>
      <c r="C19" s="329"/>
      <c r="D19" s="329"/>
      <c r="E19" s="329"/>
      <c r="F19" s="44"/>
      <c r="G19" s="44"/>
      <c r="H19" s="44"/>
      <c r="I19" s="44"/>
      <c r="J19" s="44"/>
    </row>
    <row r="20" spans="1:10" x14ac:dyDescent="0.25">
      <c r="A20" s="44"/>
      <c r="B20" s="329" t="s">
        <v>183</v>
      </c>
      <c r="C20" s="329"/>
      <c r="D20" s="329"/>
      <c r="E20" s="329"/>
      <c r="F20" s="44"/>
      <c r="G20" s="44"/>
      <c r="H20" s="44"/>
      <c r="I20" s="44"/>
      <c r="J20" s="44"/>
    </row>
    <row r="21" spans="1:10" x14ac:dyDescent="0.25">
      <c r="A21" s="44"/>
      <c r="B21" s="329" t="s">
        <v>184</v>
      </c>
      <c r="C21" s="329"/>
      <c r="D21" s="329"/>
      <c r="E21" s="329"/>
      <c r="F21" s="44"/>
      <c r="G21" s="44"/>
      <c r="H21" s="44"/>
      <c r="I21" s="44"/>
      <c r="J21" s="44"/>
    </row>
    <row r="22" spans="1:10" x14ac:dyDescent="0.25">
      <c r="A22" s="44"/>
      <c r="B22" s="329" t="s">
        <v>185</v>
      </c>
      <c r="C22" s="329"/>
      <c r="D22" s="329"/>
      <c r="E22" s="329"/>
      <c r="F22" s="44"/>
      <c r="G22" s="44"/>
      <c r="H22" s="44"/>
      <c r="I22" s="44"/>
      <c r="J22" s="44"/>
    </row>
    <row r="23" spans="1:10" x14ac:dyDescent="0.25">
      <c r="A23" s="44"/>
      <c r="B23" s="329" t="s">
        <v>186</v>
      </c>
      <c r="C23" s="329"/>
      <c r="D23" s="329"/>
      <c r="E23" s="329"/>
      <c r="F23" s="44"/>
      <c r="G23" s="44"/>
      <c r="H23" s="44"/>
      <c r="I23" s="44"/>
      <c r="J23" s="44"/>
    </row>
    <row r="24" spans="1:10" x14ac:dyDescent="0.25">
      <c r="A24" s="44"/>
      <c r="B24" s="329" t="s">
        <v>187</v>
      </c>
      <c r="C24" s="329"/>
      <c r="D24" s="329"/>
      <c r="E24" s="329"/>
      <c r="F24" s="44"/>
      <c r="G24" s="44"/>
      <c r="H24" s="44"/>
      <c r="I24" s="44"/>
      <c r="J24" s="44"/>
    </row>
    <row r="25" spans="1:10" x14ac:dyDescent="0.25">
      <c r="A25" s="44"/>
      <c r="B25" s="329" t="s">
        <v>188</v>
      </c>
      <c r="C25" s="329"/>
      <c r="D25" s="329"/>
      <c r="E25" s="329"/>
      <c r="F25" s="44"/>
      <c r="G25" s="44"/>
      <c r="H25" s="44"/>
      <c r="I25" s="44"/>
      <c r="J25" s="44"/>
    </row>
    <row r="26" spans="1:10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3">
    <mergeCell ref="B10:D10"/>
    <mergeCell ref="B14:D14"/>
    <mergeCell ref="B18:D18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82F8-4AF1-4870-84CC-33523A6A020F}">
  <dimension ref="A1:E45"/>
  <sheetViews>
    <sheetView workbookViewId="0">
      <selection activeCell="D15" sqref="D15"/>
    </sheetView>
  </sheetViews>
  <sheetFormatPr defaultRowHeight="15" x14ac:dyDescent="0.25"/>
  <cols>
    <col min="1" max="2" width="27.5703125" customWidth="1"/>
    <col min="3" max="3" width="16.7109375" customWidth="1"/>
    <col min="4" max="4" width="27.28515625" bestFit="1" customWidth="1"/>
    <col min="5" max="5" width="26.7109375" bestFit="1" customWidth="1"/>
    <col min="6" max="10" width="8.7109375" customWidth="1"/>
  </cols>
  <sheetData>
    <row r="1" spans="1:5" x14ac:dyDescent="0.25">
      <c r="D1" s="2"/>
    </row>
    <row r="2" spans="1:5" x14ac:dyDescent="0.25">
      <c r="C2" s="204" t="s">
        <v>747</v>
      </c>
    </row>
    <row r="3" spans="1:5" x14ac:dyDescent="0.25">
      <c r="C3" s="189" t="s">
        <v>748</v>
      </c>
    </row>
    <row r="5" spans="1:5" x14ac:dyDescent="0.25">
      <c r="C5" t="s">
        <v>582</v>
      </c>
    </row>
    <row r="7" spans="1:5" x14ac:dyDescent="0.25">
      <c r="C7" t="s">
        <v>139</v>
      </c>
    </row>
    <row r="9" spans="1:5" x14ac:dyDescent="0.25">
      <c r="D9" t="s">
        <v>583</v>
      </c>
      <c r="E9" t="s">
        <v>140</v>
      </c>
    </row>
    <row r="10" spans="1:5" x14ac:dyDescent="0.25">
      <c r="A10" s="479">
        <v>67772.046255463065</v>
      </c>
      <c r="B10" s="479">
        <v>38.759549999999997</v>
      </c>
      <c r="C10" t="s">
        <v>141</v>
      </c>
      <c r="D10">
        <f>+(A10/A$10)*100</f>
        <v>100</v>
      </c>
      <c r="E10">
        <v>38.759549999999997</v>
      </c>
    </row>
    <row r="11" spans="1:5" x14ac:dyDescent="0.25">
      <c r="A11" s="479">
        <v>19760.754597879142</v>
      </c>
      <c r="B11" s="479">
        <v>2.0968200000000001</v>
      </c>
      <c r="C11" t="s">
        <v>142</v>
      </c>
      <c r="D11">
        <f>+(A11/A$10)*100</f>
        <v>29.157677375406443</v>
      </c>
      <c r="E11">
        <v>2.0968200000000001</v>
      </c>
    </row>
    <row r="12" spans="1:5" x14ac:dyDescent="0.25">
      <c r="A12" s="479">
        <v>15485.028001210649</v>
      </c>
      <c r="B12" s="479">
        <v>6.8509200000000003</v>
      </c>
      <c r="C12" t="s">
        <v>143</v>
      </c>
      <c r="D12">
        <f>+(A12/A$10)*100</f>
        <v>22.848694789059007</v>
      </c>
      <c r="E12">
        <v>6.8509200000000003</v>
      </c>
    </row>
    <row r="28" spans="1:5" x14ac:dyDescent="0.25">
      <c r="D28" t="s">
        <v>583</v>
      </c>
      <c r="E28" t="s">
        <v>140</v>
      </c>
    </row>
    <row r="29" spans="1:5" x14ac:dyDescent="0.25">
      <c r="A29" s="479">
        <v>2431.2475829200284</v>
      </c>
      <c r="B29" s="479">
        <v>0.77689536000000003</v>
      </c>
      <c r="C29" t="s">
        <v>764</v>
      </c>
      <c r="D29">
        <f t="shared" ref="D29:D45" si="0">+(A29/A$10)*100</f>
        <v>3.5873899598007886</v>
      </c>
      <c r="E29">
        <v>0.77689536000000003</v>
      </c>
    </row>
    <row r="30" spans="1:5" x14ac:dyDescent="0.25">
      <c r="A30" s="479">
        <v>1285.4732905936228</v>
      </c>
      <c r="B30" s="479">
        <v>5.2950449999999996E-2</v>
      </c>
      <c r="C30" t="s">
        <v>763</v>
      </c>
      <c r="D30">
        <f t="shared" si="0"/>
        <v>1.8967603335276326</v>
      </c>
      <c r="E30">
        <v>5.2950449999999996E-2</v>
      </c>
    </row>
    <row r="31" spans="1:5" x14ac:dyDescent="0.25">
      <c r="A31" s="479">
        <v>1008.8432713566572</v>
      </c>
      <c r="B31" s="479">
        <v>0.57194999999999996</v>
      </c>
      <c r="C31" t="s">
        <v>762</v>
      </c>
      <c r="D31">
        <f t="shared" si="0"/>
        <v>1.4885831653273047</v>
      </c>
      <c r="E31">
        <v>0.57194999999999996</v>
      </c>
    </row>
    <row r="32" spans="1:5" x14ac:dyDescent="0.25">
      <c r="A32" s="479">
        <v>777.29891341036387</v>
      </c>
      <c r="B32" s="479">
        <v>0.32889479999999999</v>
      </c>
      <c r="C32" t="s">
        <v>761</v>
      </c>
      <c r="D32">
        <f t="shared" si="0"/>
        <v>1.1469314508822377</v>
      </c>
      <c r="E32">
        <v>0.32889479999999999</v>
      </c>
    </row>
    <row r="33" spans="1:5" x14ac:dyDescent="0.25">
      <c r="A33" s="479">
        <v>413.26281022651324</v>
      </c>
      <c r="B33" s="479">
        <v>2.9545199999999997E-2</v>
      </c>
      <c r="C33" t="s">
        <v>760</v>
      </c>
      <c r="D33">
        <f t="shared" si="0"/>
        <v>0.60978358048795134</v>
      </c>
      <c r="E33">
        <v>2.9545199999999997E-2</v>
      </c>
    </row>
    <row r="34" spans="1:5" x14ac:dyDescent="0.25">
      <c r="A34" s="479">
        <v>411.79720556365226</v>
      </c>
      <c r="B34" s="479">
        <v>0</v>
      </c>
      <c r="C34" t="s">
        <v>759</v>
      </c>
      <c r="D34">
        <f t="shared" si="0"/>
        <v>0.60762103007987234</v>
      </c>
      <c r="E34">
        <v>0</v>
      </c>
    </row>
    <row r="35" spans="1:5" x14ac:dyDescent="0.25">
      <c r="A35" s="479">
        <v>386.84943639590603</v>
      </c>
      <c r="B35" s="479">
        <v>0</v>
      </c>
      <c r="C35" t="s">
        <v>758</v>
      </c>
      <c r="D35">
        <f t="shared" si="0"/>
        <v>0.57080973317184203</v>
      </c>
      <c r="E35">
        <v>0</v>
      </c>
    </row>
    <row r="36" spans="1:5" x14ac:dyDescent="0.25">
      <c r="A36" s="479">
        <v>332.09712771774656</v>
      </c>
      <c r="B36" s="479">
        <v>24.764240000000001</v>
      </c>
      <c r="C36" t="s">
        <v>144</v>
      </c>
      <c r="D36">
        <f t="shared" si="0"/>
        <v>0.49002080661092096</v>
      </c>
      <c r="E36">
        <v>24.764240000000001</v>
      </c>
    </row>
    <row r="37" spans="1:5" x14ac:dyDescent="0.25">
      <c r="A37" s="479">
        <v>273.93737834273969</v>
      </c>
      <c r="B37" s="479">
        <v>2.66133</v>
      </c>
      <c r="C37" t="s">
        <v>757</v>
      </c>
      <c r="D37">
        <f t="shared" si="0"/>
        <v>0.40420408336225755</v>
      </c>
      <c r="E37">
        <v>2.66133</v>
      </c>
    </row>
    <row r="38" spans="1:5" x14ac:dyDescent="0.25">
      <c r="A38" s="479">
        <v>263.4665413335162</v>
      </c>
      <c r="B38" s="479">
        <v>0.11249611999999999</v>
      </c>
      <c r="C38" t="s">
        <v>756</v>
      </c>
      <c r="D38">
        <f t="shared" si="0"/>
        <v>0.38875400093482987</v>
      </c>
      <c r="E38">
        <v>0.11249611999999999</v>
      </c>
    </row>
    <row r="39" spans="1:5" x14ac:dyDescent="0.25">
      <c r="A39" s="479">
        <v>192.75459716328061</v>
      </c>
      <c r="B39" s="479">
        <v>9.3937320000000005E-2</v>
      </c>
      <c r="C39" t="s">
        <v>755</v>
      </c>
      <c r="D39">
        <f t="shared" si="0"/>
        <v>0.28441607980479527</v>
      </c>
      <c r="E39">
        <v>9.3937320000000005E-2</v>
      </c>
    </row>
    <row r="40" spans="1:5" x14ac:dyDescent="0.25">
      <c r="A40" s="479">
        <v>186.63882465729361</v>
      </c>
      <c r="B40" s="479">
        <v>3.2867799999999998</v>
      </c>
      <c r="C40" t="s">
        <v>754</v>
      </c>
      <c r="D40">
        <f t="shared" si="0"/>
        <v>0.2753920457909278</v>
      </c>
      <c r="E40">
        <v>3.2867799999999998</v>
      </c>
    </row>
    <row r="41" spans="1:5" x14ac:dyDescent="0.25">
      <c r="A41" s="479">
        <v>185.86048898116601</v>
      </c>
      <c r="B41" s="479">
        <v>0.84311854000000008</v>
      </c>
      <c r="C41" t="s">
        <v>753</v>
      </c>
      <c r="D41">
        <f t="shared" si="0"/>
        <v>0.27424358456077153</v>
      </c>
      <c r="E41">
        <v>0.84311854000000008</v>
      </c>
    </row>
    <row r="42" spans="1:5" x14ac:dyDescent="0.25">
      <c r="A42" s="479">
        <v>185.24465845927475</v>
      </c>
      <c r="B42" s="479">
        <v>0.92484</v>
      </c>
      <c r="C42" t="s">
        <v>752</v>
      </c>
      <c r="D42">
        <f t="shared" si="0"/>
        <v>0.27333490531037685</v>
      </c>
      <c r="E42">
        <v>0.92484</v>
      </c>
    </row>
    <row r="43" spans="1:5" x14ac:dyDescent="0.25">
      <c r="A43" s="479">
        <v>184.49718048404117</v>
      </c>
      <c r="B43" s="479">
        <v>0</v>
      </c>
      <c r="C43" t="s">
        <v>751</v>
      </c>
      <c r="D43">
        <f t="shared" si="0"/>
        <v>0.27223197568594731</v>
      </c>
      <c r="E43">
        <v>0</v>
      </c>
    </row>
    <row r="44" spans="1:5" x14ac:dyDescent="0.25">
      <c r="A44" s="479">
        <v>179.33355531177031</v>
      </c>
      <c r="B44" s="479">
        <v>0</v>
      </c>
      <c r="C44" t="s">
        <v>750</v>
      </c>
      <c r="D44">
        <f t="shared" si="0"/>
        <v>0.26461286801903866</v>
      </c>
      <c r="E44">
        <v>0</v>
      </c>
    </row>
    <row r="45" spans="1:5" x14ac:dyDescent="0.25">
      <c r="A45" s="479">
        <v>171.22376013169563</v>
      </c>
      <c r="B45" s="479">
        <v>3.3278800000000001E-3</v>
      </c>
      <c r="C45" t="s">
        <v>749</v>
      </c>
      <c r="D45">
        <f t="shared" si="0"/>
        <v>0.25264658453173583</v>
      </c>
      <c r="E45">
        <v>3.3278800000000001E-3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9366-CBB5-4732-84D4-956E962763E8}">
  <dimension ref="A1:E27"/>
  <sheetViews>
    <sheetView topLeftCell="C1" workbookViewId="0">
      <selection activeCell="S17" sqref="S17"/>
    </sheetView>
  </sheetViews>
  <sheetFormatPr defaultRowHeight="15" x14ac:dyDescent="0.25"/>
  <cols>
    <col min="1" max="2" width="26.28515625" customWidth="1"/>
    <col min="3" max="3" width="23.28515625" customWidth="1"/>
    <col min="4" max="4" width="27.28515625" bestFit="1" customWidth="1"/>
    <col min="5" max="5" width="26.7109375" bestFit="1" customWidth="1"/>
    <col min="6" max="10" width="8.7109375" customWidth="1"/>
  </cols>
  <sheetData>
    <row r="1" spans="1:5" x14ac:dyDescent="0.25">
      <c r="D1" s="2"/>
    </row>
    <row r="2" spans="1:5" x14ac:dyDescent="0.25">
      <c r="C2" s="204" t="s">
        <v>725</v>
      </c>
    </row>
    <row r="4" spans="1:5" x14ac:dyDescent="0.25">
      <c r="C4" t="s">
        <v>582</v>
      </c>
    </row>
    <row r="5" spans="1:5" x14ac:dyDescent="0.25">
      <c r="C5" t="s">
        <v>139</v>
      </c>
    </row>
    <row r="7" spans="1:5" x14ac:dyDescent="0.25">
      <c r="D7" t="s">
        <v>583</v>
      </c>
      <c r="E7" t="s">
        <v>140</v>
      </c>
    </row>
    <row r="8" spans="1:5" x14ac:dyDescent="0.25">
      <c r="A8" s="479">
        <v>13555.362347061882</v>
      </c>
      <c r="B8" s="479">
        <v>1.76346</v>
      </c>
      <c r="C8" t="s">
        <v>145</v>
      </c>
      <c r="D8">
        <f>+(A8/A$8)*100</f>
        <v>100</v>
      </c>
      <c r="E8">
        <v>1.76346</v>
      </c>
    </row>
    <row r="9" spans="1:5" x14ac:dyDescent="0.25">
      <c r="A9" s="479">
        <v>10768.457243418407</v>
      </c>
      <c r="B9" s="479">
        <v>1.1661600000000001</v>
      </c>
      <c r="C9" t="s">
        <v>146</v>
      </c>
      <c r="D9">
        <f t="shared" ref="D9:D27" si="0">+(A9/A$8)*100</f>
        <v>79.440570954213285</v>
      </c>
      <c r="E9">
        <v>1.1661600000000001</v>
      </c>
    </row>
    <row r="10" spans="1:5" x14ac:dyDescent="0.25">
      <c r="A10" s="479">
        <v>7355.0522532021387</v>
      </c>
      <c r="B10" s="479">
        <v>0.41480000000000006</v>
      </c>
      <c r="C10" t="s">
        <v>147</v>
      </c>
      <c r="D10">
        <f t="shared" si="0"/>
        <v>54.259355558992809</v>
      </c>
      <c r="E10">
        <v>0.41480000000000006</v>
      </c>
    </row>
    <row r="11" spans="1:5" x14ac:dyDescent="0.25">
      <c r="A11" s="479">
        <v>5329.3787939699396</v>
      </c>
      <c r="B11" s="479">
        <v>38.759549999999997</v>
      </c>
      <c r="C11" t="s">
        <v>148</v>
      </c>
      <c r="D11">
        <f t="shared" si="0"/>
        <v>39.315649833035117</v>
      </c>
      <c r="E11">
        <v>38.759549999999997</v>
      </c>
    </row>
    <row r="12" spans="1:5" x14ac:dyDescent="0.25">
      <c r="A12" s="479">
        <v>3368.0687816761215</v>
      </c>
      <c r="B12" s="479">
        <v>0</v>
      </c>
      <c r="C12" t="s">
        <v>149</v>
      </c>
      <c r="D12">
        <f t="shared" si="0"/>
        <v>24.846763188194291</v>
      </c>
      <c r="E12">
        <v>0</v>
      </c>
    </row>
    <row r="13" spans="1:5" x14ac:dyDescent="0.25">
      <c r="A13" s="479">
        <v>2260.0894536926708</v>
      </c>
      <c r="B13" s="479">
        <v>1.9119999999999999</v>
      </c>
      <c r="C13" t="s">
        <v>150</v>
      </c>
      <c r="D13">
        <f t="shared" si="0"/>
        <v>16.673028693936345</v>
      </c>
      <c r="E13">
        <v>1.9119999999999999</v>
      </c>
    </row>
    <row r="14" spans="1:5" x14ac:dyDescent="0.25">
      <c r="A14" s="479">
        <v>1289.7777867523605</v>
      </c>
      <c r="B14" s="479">
        <v>0</v>
      </c>
      <c r="C14" t="s">
        <v>151</v>
      </c>
      <c r="D14">
        <f t="shared" si="0"/>
        <v>9.5148897811051079</v>
      </c>
      <c r="E14">
        <v>0</v>
      </c>
    </row>
    <row r="15" spans="1:5" x14ac:dyDescent="0.25">
      <c r="A15" s="479">
        <v>888.06656482437052</v>
      </c>
      <c r="B15" s="479">
        <v>3.7985650000000003E-2</v>
      </c>
      <c r="C15" t="s">
        <v>152</v>
      </c>
      <c r="D15">
        <f t="shared" si="0"/>
        <v>6.5514041018376643</v>
      </c>
      <c r="E15">
        <v>3.7985650000000003E-2</v>
      </c>
    </row>
    <row r="16" spans="1:5" x14ac:dyDescent="0.25">
      <c r="A16" s="479">
        <v>782.10374988463673</v>
      </c>
      <c r="B16" s="479">
        <v>2.0968200000000001</v>
      </c>
      <c r="C16" t="s">
        <v>153</v>
      </c>
      <c r="D16">
        <f t="shared" si="0"/>
        <v>5.7697000630466899</v>
      </c>
      <c r="E16">
        <v>2.0968200000000001</v>
      </c>
    </row>
    <row r="17" spans="1:5" x14ac:dyDescent="0.25">
      <c r="A17" s="479">
        <v>575.51932235821289</v>
      </c>
      <c r="B17" s="479">
        <v>6.8509200000000003</v>
      </c>
      <c r="C17" t="s">
        <v>154</v>
      </c>
      <c r="D17">
        <f t="shared" si="0"/>
        <v>4.2456948595177648</v>
      </c>
      <c r="E17">
        <v>6.8509200000000003</v>
      </c>
    </row>
    <row r="18" spans="1:5" x14ac:dyDescent="0.25">
      <c r="A18" s="479">
        <v>512.81971226809378</v>
      </c>
      <c r="B18" s="479">
        <v>1.319276E-2</v>
      </c>
      <c r="C18" t="s">
        <v>155</v>
      </c>
      <c r="D18">
        <f t="shared" si="0"/>
        <v>3.783150159606373</v>
      </c>
      <c r="E18">
        <v>1.319276E-2</v>
      </c>
    </row>
    <row r="19" spans="1:5" x14ac:dyDescent="0.25">
      <c r="A19" s="479">
        <v>380.22513563696259</v>
      </c>
      <c r="B19" s="479">
        <v>0.23194448000000001</v>
      </c>
      <c r="C19" t="s">
        <v>156</v>
      </c>
      <c r="D19">
        <f t="shared" si="0"/>
        <v>2.804979504803693</v>
      </c>
      <c r="E19">
        <v>0.23194448000000001</v>
      </c>
    </row>
    <row r="20" spans="1:5" x14ac:dyDescent="0.25">
      <c r="A20" s="479">
        <v>341.71479450017199</v>
      </c>
      <c r="B20" s="479">
        <v>3.3988499999999998E-2</v>
      </c>
      <c r="C20" t="s">
        <v>157</v>
      </c>
      <c r="D20">
        <f t="shared" si="0"/>
        <v>2.5208827750313771</v>
      </c>
      <c r="E20">
        <v>3.3988499999999998E-2</v>
      </c>
    </row>
    <row r="21" spans="1:5" x14ac:dyDescent="0.25">
      <c r="A21" s="479">
        <v>248.36706327492348</v>
      </c>
      <c r="B21" s="479">
        <v>2.32728</v>
      </c>
      <c r="C21" t="s">
        <v>158</v>
      </c>
      <c r="D21">
        <f t="shared" si="0"/>
        <v>1.8322421556569966</v>
      </c>
      <c r="E21">
        <v>2.32728</v>
      </c>
    </row>
    <row r="22" spans="1:5" x14ac:dyDescent="0.25">
      <c r="A22" s="479">
        <v>237.68156020728432</v>
      </c>
      <c r="B22" s="479">
        <v>2.6970000000000001</v>
      </c>
      <c r="C22" t="s">
        <v>159</v>
      </c>
      <c r="D22">
        <f t="shared" si="0"/>
        <v>1.7534135504596209</v>
      </c>
      <c r="E22">
        <v>2.6970000000000001</v>
      </c>
    </row>
    <row r="23" spans="1:5" x14ac:dyDescent="0.25">
      <c r="A23" s="479">
        <v>213.34607736992655</v>
      </c>
      <c r="B23" s="479">
        <v>2.96496E-3</v>
      </c>
      <c r="C23" t="s">
        <v>160</v>
      </c>
      <c r="D23">
        <f t="shared" si="0"/>
        <v>1.5738869379332321</v>
      </c>
      <c r="E23">
        <v>2.96496E-3</v>
      </c>
    </row>
    <row r="24" spans="1:5" x14ac:dyDescent="0.25">
      <c r="A24" s="479">
        <v>208.31517737311142</v>
      </c>
      <c r="B24" s="479">
        <v>24.764240000000001</v>
      </c>
      <c r="C24" t="s">
        <v>144</v>
      </c>
      <c r="D24">
        <f t="shared" si="0"/>
        <v>1.5367732122503066</v>
      </c>
      <c r="E24">
        <v>24.764240000000001</v>
      </c>
    </row>
    <row r="25" spans="1:5" x14ac:dyDescent="0.25">
      <c r="A25" s="479">
        <v>186.4168083190421</v>
      </c>
      <c r="B25" s="479">
        <v>4.82608E-3</v>
      </c>
      <c r="C25" t="s">
        <v>161</v>
      </c>
      <c r="D25">
        <f t="shared" si="0"/>
        <v>1.3752255642170115</v>
      </c>
      <c r="E25">
        <v>4.82608E-3</v>
      </c>
    </row>
    <row r="26" spans="1:5" x14ac:dyDescent="0.25">
      <c r="A26" s="479">
        <v>180.44454494800715</v>
      </c>
      <c r="B26" s="479">
        <v>2.9794099999999997E-2</v>
      </c>
      <c r="C26" t="s">
        <v>162</v>
      </c>
      <c r="D26">
        <f t="shared" si="0"/>
        <v>1.3311672556441725</v>
      </c>
      <c r="E26">
        <v>2.9794099999999997E-2</v>
      </c>
    </row>
    <row r="27" spans="1:5" x14ac:dyDescent="0.25">
      <c r="A27" s="479">
        <v>178.13024478747542</v>
      </c>
      <c r="B27" s="479">
        <v>0</v>
      </c>
      <c r="C27" t="s">
        <v>163</v>
      </c>
      <c r="D27">
        <f t="shared" si="0"/>
        <v>1.3140943061996793</v>
      </c>
      <c r="E27">
        <v>0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7885-E6AA-4671-A6BB-B25D02B30E75}">
  <dimension ref="A1:J22"/>
  <sheetViews>
    <sheetView topLeftCell="C1" workbookViewId="0">
      <selection activeCell="D28" sqref="D28"/>
    </sheetView>
  </sheetViews>
  <sheetFormatPr defaultRowHeight="15" x14ac:dyDescent="0.25"/>
  <cols>
    <col min="1" max="1" width="27.5703125" customWidth="1"/>
    <col min="2" max="2" width="33.28515625" customWidth="1"/>
    <col min="3" max="3" width="20.42578125" customWidth="1"/>
    <col min="4" max="4" width="40" bestFit="1" customWidth="1"/>
    <col min="5" max="5" width="19.5703125" bestFit="1" customWidth="1"/>
    <col min="6" max="10" width="8.7109375" customWidth="1"/>
  </cols>
  <sheetData>
    <row r="1" spans="1:10" x14ac:dyDescent="0.25">
      <c r="A1" s="1" t="s">
        <v>0</v>
      </c>
      <c r="B1" s="1" t="s">
        <v>0</v>
      </c>
      <c r="C1" s="1" t="s">
        <v>3</v>
      </c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 t="s">
        <v>4</v>
      </c>
      <c r="D2" s="1"/>
      <c r="E2" s="1" t="s">
        <v>5</v>
      </c>
      <c r="F2" s="1"/>
      <c r="G2" s="1" t="s">
        <v>6</v>
      </c>
      <c r="H2" s="1"/>
      <c r="I2" s="1" t="s">
        <v>1</v>
      </c>
      <c r="J2" s="1"/>
    </row>
    <row r="3" spans="1:10" x14ac:dyDescent="0.25">
      <c r="A3" s="1"/>
      <c r="B3" s="1"/>
      <c r="C3" s="1" t="s">
        <v>2</v>
      </c>
      <c r="D3" s="1" t="s">
        <v>7</v>
      </c>
      <c r="E3" s="1" t="s">
        <v>2</v>
      </c>
      <c r="F3" s="1" t="s">
        <v>7</v>
      </c>
      <c r="G3" s="1" t="s">
        <v>2</v>
      </c>
      <c r="H3" s="1" t="s">
        <v>7</v>
      </c>
      <c r="I3" s="1" t="s">
        <v>2</v>
      </c>
      <c r="J3" s="1" t="s">
        <v>7</v>
      </c>
    </row>
    <row r="5" spans="1:10" x14ac:dyDescent="0.25">
      <c r="D5" s="2"/>
    </row>
    <row r="6" spans="1:10" x14ac:dyDescent="0.25">
      <c r="C6" s="204" t="s">
        <v>765</v>
      </c>
    </row>
    <row r="7" spans="1:10" x14ac:dyDescent="0.25">
      <c r="C7" s="189" t="s">
        <v>766</v>
      </c>
    </row>
    <row r="8" spans="1:10" x14ac:dyDescent="0.25">
      <c r="C8" t="s">
        <v>582</v>
      </c>
    </row>
    <row r="10" spans="1:10" x14ac:dyDescent="0.25">
      <c r="C10" t="s">
        <v>139</v>
      </c>
    </row>
    <row r="12" spans="1:10" x14ac:dyDescent="0.25">
      <c r="D12" t="s">
        <v>583</v>
      </c>
      <c r="E12" t="s">
        <v>164</v>
      </c>
    </row>
    <row r="13" spans="1:10" x14ac:dyDescent="0.25">
      <c r="A13" s="479">
        <v>335.36050942163183</v>
      </c>
      <c r="B13" s="479">
        <v>6.7278400000000006E-3</v>
      </c>
      <c r="C13" t="s">
        <v>165</v>
      </c>
      <c r="D13">
        <f>+(A13/A$13)*100</f>
        <v>100</v>
      </c>
      <c r="E13">
        <f>+B13*1000</f>
        <v>6.7278400000000005</v>
      </c>
    </row>
    <row r="14" spans="1:10" x14ac:dyDescent="0.25">
      <c r="A14" s="479">
        <v>119.87036358747217</v>
      </c>
      <c r="B14" s="479">
        <v>2.8085200000000001E-3</v>
      </c>
      <c r="C14" t="s">
        <v>166</v>
      </c>
      <c r="D14">
        <f t="shared" ref="D14:D22" si="0">+(A14/A$13)*100</f>
        <v>35.743732556406997</v>
      </c>
      <c r="E14">
        <f t="shared" ref="E14:E22" si="1">+B14*1000</f>
        <v>2.8085200000000001</v>
      </c>
    </row>
    <row r="15" spans="1:10" x14ac:dyDescent="0.25">
      <c r="A15" s="479">
        <v>76.684899377411824</v>
      </c>
      <c r="B15" s="479">
        <v>1.1940200000000002E-2</v>
      </c>
      <c r="C15" t="s">
        <v>167</v>
      </c>
      <c r="D15">
        <f t="shared" si="0"/>
        <v>22.866407112054979</v>
      </c>
      <c r="E15">
        <f t="shared" si="1"/>
        <v>11.940200000000001</v>
      </c>
    </row>
    <row r="16" spans="1:10" x14ac:dyDescent="0.25">
      <c r="A16" s="479">
        <v>66.811006758236104</v>
      </c>
      <c r="B16" s="479">
        <v>0.12703999999999999</v>
      </c>
      <c r="C16" t="s">
        <v>168</v>
      </c>
      <c r="D16">
        <f t="shared" si="0"/>
        <v>19.922144939921356</v>
      </c>
      <c r="E16">
        <f t="shared" si="1"/>
        <v>127.03999999999999</v>
      </c>
    </row>
    <row r="17" spans="1:5" x14ac:dyDescent="0.25">
      <c r="A17" s="479">
        <v>40.838333248703705</v>
      </c>
      <c r="B17" s="479">
        <v>7.6646400000000003E-3</v>
      </c>
      <c r="C17" t="s">
        <v>169</v>
      </c>
      <c r="D17">
        <f t="shared" si="0"/>
        <v>12.177442513769481</v>
      </c>
      <c r="E17">
        <f t="shared" si="1"/>
        <v>7.6646400000000003</v>
      </c>
    </row>
    <row r="18" spans="1:5" x14ac:dyDescent="0.25">
      <c r="A18" s="479">
        <v>35.340856964152593</v>
      </c>
      <c r="B18" s="479">
        <v>0.12088185</v>
      </c>
      <c r="C18" t="s">
        <v>170</v>
      </c>
      <c r="D18">
        <f t="shared" si="0"/>
        <v>10.538168917116094</v>
      </c>
      <c r="E18">
        <f t="shared" si="1"/>
        <v>120.88185</v>
      </c>
    </row>
    <row r="19" spans="1:5" x14ac:dyDescent="0.25">
      <c r="A19" s="479">
        <v>28.539342032894492</v>
      </c>
      <c r="B19" s="479">
        <v>5.148399E-2</v>
      </c>
      <c r="C19" t="s">
        <v>171</v>
      </c>
      <c r="D19">
        <f t="shared" si="0"/>
        <v>8.5100485093232656</v>
      </c>
      <c r="E19">
        <f t="shared" si="1"/>
        <v>51.483989999999999</v>
      </c>
    </row>
    <row r="20" spans="1:5" x14ac:dyDescent="0.25">
      <c r="A20" s="479">
        <v>25.550781989091526</v>
      </c>
      <c r="B20" s="479">
        <v>1.7474999999999999E-3</v>
      </c>
      <c r="C20" t="s">
        <v>172</v>
      </c>
      <c r="D20">
        <f t="shared" si="0"/>
        <v>7.6189000407820284</v>
      </c>
      <c r="E20">
        <f t="shared" si="1"/>
        <v>1.7474999999999998</v>
      </c>
    </row>
    <row r="21" spans="1:5" x14ac:dyDescent="0.25">
      <c r="A21" s="479">
        <v>23.111745035541702</v>
      </c>
      <c r="B21" s="479">
        <v>1.1940200000000002E-2</v>
      </c>
      <c r="C21" t="s">
        <v>173</v>
      </c>
      <c r="D21">
        <f t="shared" si="0"/>
        <v>6.8916119776298617</v>
      </c>
      <c r="E21">
        <f t="shared" si="1"/>
        <v>11.940200000000001</v>
      </c>
    </row>
    <row r="22" spans="1:5" x14ac:dyDescent="0.25">
      <c r="A22" s="479">
        <v>21.99970229399813</v>
      </c>
      <c r="B22" s="479">
        <v>7.1154000000000009E-3</v>
      </c>
      <c r="C22" t="s">
        <v>174</v>
      </c>
      <c r="D22">
        <f t="shared" si="0"/>
        <v>6.5600157668949066</v>
      </c>
      <c r="E22">
        <f t="shared" si="1"/>
        <v>7.1154000000000011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B164-433A-4660-995F-6B0B9D9FC1E1}">
  <dimension ref="B2:B3"/>
  <sheetViews>
    <sheetView workbookViewId="0">
      <selection activeCell="B2" sqref="B2:B3"/>
    </sheetView>
  </sheetViews>
  <sheetFormatPr defaultRowHeight="15" x14ac:dyDescent="0.25"/>
  <cols>
    <col min="2" max="2" width="52.140625" customWidth="1"/>
    <col min="3" max="10" width="8.7109375" customWidth="1"/>
  </cols>
  <sheetData>
    <row r="2" spans="2:2" x14ac:dyDescent="0.25">
      <c r="B2" s="189" t="s">
        <v>767</v>
      </c>
    </row>
    <row r="3" spans="2:2" x14ac:dyDescent="0.25">
      <c r="B3" s="189" t="s">
        <v>768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0890-1F40-437B-8E6E-722AE1132D5E}">
  <dimension ref="A1:O21"/>
  <sheetViews>
    <sheetView topLeftCell="A4" workbookViewId="0">
      <selection activeCell="O33" sqref="O33"/>
    </sheetView>
  </sheetViews>
  <sheetFormatPr defaultRowHeight="15" x14ac:dyDescent="0.25"/>
  <cols>
    <col min="2" max="2" width="20.5703125" customWidth="1"/>
    <col min="3" max="10" width="8.7109375" customWidth="1"/>
  </cols>
  <sheetData>
    <row r="1" spans="1:15" x14ac:dyDescent="0.25">
      <c r="A1" s="1" t="s">
        <v>0</v>
      </c>
      <c r="B1" s="1" t="s">
        <v>0</v>
      </c>
      <c r="C1" s="1" t="s">
        <v>3</v>
      </c>
      <c r="D1" s="1"/>
      <c r="E1" s="1"/>
      <c r="F1" s="1"/>
      <c r="G1" s="1"/>
      <c r="H1" s="1"/>
      <c r="I1" s="1"/>
      <c r="J1" s="1"/>
    </row>
    <row r="2" spans="1:15" x14ac:dyDescent="0.25">
      <c r="A2" s="1"/>
      <c r="B2" s="1"/>
      <c r="C2" s="1" t="s">
        <v>4</v>
      </c>
      <c r="D2" s="1"/>
      <c r="E2" s="1" t="s">
        <v>5</v>
      </c>
      <c r="F2" s="1"/>
      <c r="G2" s="1" t="s">
        <v>6</v>
      </c>
      <c r="H2" s="1"/>
      <c r="I2" s="1" t="s">
        <v>1</v>
      </c>
      <c r="J2" s="1"/>
    </row>
    <row r="3" spans="1:15" x14ac:dyDescent="0.25">
      <c r="A3" s="1"/>
      <c r="B3" s="1"/>
      <c r="C3" s="1" t="s">
        <v>2</v>
      </c>
      <c r="D3" s="1" t="s">
        <v>7</v>
      </c>
      <c r="E3" s="1" t="s">
        <v>2</v>
      </c>
      <c r="F3" s="1" t="s">
        <v>7</v>
      </c>
      <c r="G3" s="1" t="s">
        <v>2</v>
      </c>
      <c r="H3" s="1" t="s">
        <v>7</v>
      </c>
      <c r="I3" s="1" t="s">
        <v>2</v>
      </c>
      <c r="J3" s="1" t="s">
        <v>7</v>
      </c>
    </row>
    <row r="5" spans="1:15" ht="16.5" thickBot="1" x14ac:dyDescent="0.3">
      <c r="B5" s="593" t="s">
        <v>697</v>
      </c>
      <c r="D5" s="2"/>
    </row>
    <row r="6" spans="1:15" x14ac:dyDescent="0.25">
      <c r="A6" s="1" t="s">
        <v>0</v>
      </c>
      <c r="B6" s="1" t="s">
        <v>0</v>
      </c>
      <c r="C6" s="1"/>
      <c r="D6" s="1"/>
      <c r="E6" s="1"/>
      <c r="F6" s="1"/>
      <c r="G6" s="1"/>
      <c r="H6" s="1"/>
      <c r="I6" s="1"/>
      <c r="J6" s="1"/>
    </row>
    <row r="7" spans="1:15" x14ac:dyDescent="0.25">
      <c r="A7" s="1"/>
      <c r="B7" s="573"/>
      <c r="C7" s="574"/>
      <c r="D7" s="574"/>
      <c r="E7" s="574"/>
      <c r="F7" s="574"/>
      <c r="G7" s="630" t="s">
        <v>16</v>
      </c>
      <c r="H7" s="630"/>
      <c r="I7" s="630"/>
      <c r="J7" s="630"/>
      <c r="K7" s="630"/>
      <c r="L7" s="630"/>
      <c r="M7" s="630"/>
      <c r="N7" s="630"/>
      <c r="O7" s="574"/>
    </row>
    <row r="8" spans="1:15" x14ac:dyDescent="0.25">
      <c r="A8" s="1"/>
      <c r="B8" s="579"/>
      <c r="C8" s="581"/>
      <c r="D8" s="566"/>
      <c r="E8" s="566"/>
      <c r="F8" s="566"/>
      <c r="G8" s="631" t="s">
        <v>240</v>
      </c>
      <c r="H8" s="631"/>
      <c r="I8" s="631"/>
      <c r="J8" s="631"/>
      <c r="K8" s="631"/>
      <c r="L8" s="631"/>
      <c r="M8" s="631" t="s">
        <v>241</v>
      </c>
      <c r="N8" s="631"/>
      <c r="O8" s="578"/>
    </row>
    <row r="9" spans="1:15" ht="21" customHeight="1" x14ac:dyDescent="0.25">
      <c r="B9" s="580"/>
      <c r="C9" s="651"/>
      <c r="D9" s="632"/>
      <c r="E9" s="632"/>
      <c r="F9" s="632"/>
      <c r="G9" s="632" t="s">
        <v>243</v>
      </c>
      <c r="H9" s="632" t="s">
        <v>244</v>
      </c>
      <c r="I9" s="632" t="s">
        <v>245</v>
      </c>
      <c r="J9" s="632" t="s">
        <v>246</v>
      </c>
      <c r="K9" s="632" t="s">
        <v>247</v>
      </c>
      <c r="L9" s="632" t="s">
        <v>248</v>
      </c>
      <c r="M9" s="634" t="s">
        <v>249</v>
      </c>
      <c r="N9" s="632" t="s">
        <v>250</v>
      </c>
      <c r="O9" s="647" t="s">
        <v>242</v>
      </c>
    </row>
    <row r="10" spans="1:15" ht="21" customHeight="1" x14ac:dyDescent="0.25">
      <c r="B10" s="580"/>
      <c r="C10" s="652"/>
      <c r="D10" s="633"/>
      <c r="E10" s="633"/>
      <c r="F10" s="633"/>
      <c r="G10" s="633"/>
      <c r="H10" s="633"/>
      <c r="I10" s="633"/>
      <c r="J10" s="633"/>
      <c r="K10" s="633"/>
      <c r="L10" s="633"/>
      <c r="M10" s="635"/>
      <c r="N10" s="633"/>
      <c r="O10" s="648"/>
    </row>
    <row r="11" spans="1:15" x14ac:dyDescent="0.25">
      <c r="B11" s="637" t="s">
        <v>251</v>
      </c>
      <c r="C11" s="643" t="s">
        <v>252</v>
      </c>
      <c r="D11" s="644"/>
      <c r="E11" s="644"/>
      <c r="F11" s="644"/>
      <c r="G11" s="380">
        <v>0.76300000000000001</v>
      </c>
      <c r="H11" s="380">
        <v>0.68899999999999995</v>
      </c>
      <c r="I11" s="380">
        <v>0.624</v>
      </c>
      <c r="J11" s="380">
        <v>0.58399999999999996</v>
      </c>
      <c r="K11" s="380">
        <v>0.31900000000000001</v>
      </c>
      <c r="L11" s="381">
        <v>0.27</v>
      </c>
      <c r="M11" s="380">
        <v>0.75900000000000001</v>
      </c>
      <c r="N11" s="381">
        <v>0.66</v>
      </c>
      <c r="O11" s="568">
        <v>0.73299999999999998</v>
      </c>
    </row>
    <row r="12" spans="1:15" x14ac:dyDescent="0.25">
      <c r="B12" s="637"/>
      <c r="C12" s="649" t="s">
        <v>253</v>
      </c>
      <c r="D12" s="650"/>
      <c r="E12" s="650"/>
      <c r="F12" s="650"/>
      <c r="G12" s="382">
        <v>0.23699999999999999</v>
      </c>
      <c r="H12" s="382">
        <v>0.311</v>
      </c>
      <c r="I12" s="382">
        <v>0.376</v>
      </c>
      <c r="J12" s="382">
        <v>0.41699999999999998</v>
      </c>
      <c r="K12" s="382">
        <v>0.68100000000000005</v>
      </c>
      <c r="L12" s="383">
        <v>0.73</v>
      </c>
      <c r="M12" s="382">
        <v>0.24099999999999999</v>
      </c>
      <c r="N12" s="383">
        <v>0.34</v>
      </c>
      <c r="O12" s="575">
        <v>0.26700000000000002</v>
      </c>
    </row>
    <row r="13" spans="1:15" x14ac:dyDescent="0.25">
      <c r="B13" s="637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576"/>
    </row>
    <row r="14" spans="1:15" x14ac:dyDescent="0.25">
      <c r="B14" s="637"/>
      <c r="C14" s="649" t="s">
        <v>254</v>
      </c>
      <c r="D14" s="650"/>
      <c r="E14" s="650"/>
      <c r="F14" s="650"/>
      <c r="G14" s="382">
        <v>0.106</v>
      </c>
      <c r="H14" s="382">
        <v>0.13500000000000001</v>
      </c>
      <c r="I14" s="382">
        <v>0.14099999999999999</v>
      </c>
      <c r="J14" s="382">
        <v>0.17399999999999999</v>
      </c>
      <c r="K14" s="382">
        <v>0.19500000000000001</v>
      </c>
      <c r="L14" s="382">
        <v>0</v>
      </c>
      <c r="M14" s="382">
        <v>0.107</v>
      </c>
      <c r="N14" s="382">
        <v>0.14199999999999999</v>
      </c>
      <c r="O14" s="575">
        <v>0.11600000000000001</v>
      </c>
    </row>
    <row r="15" spans="1:15" x14ac:dyDescent="0.25">
      <c r="B15" s="638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7"/>
    </row>
    <row r="16" spans="1:15" x14ac:dyDescent="0.25">
      <c r="B16" s="636" t="s">
        <v>255</v>
      </c>
      <c r="C16" s="639" t="s">
        <v>256</v>
      </c>
      <c r="D16" s="640"/>
      <c r="E16" s="640"/>
      <c r="F16" s="640"/>
      <c r="G16" s="566"/>
      <c r="H16" s="566"/>
      <c r="I16" s="566"/>
      <c r="J16" s="566"/>
      <c r="K16" s="566"/>
      <c r="L16" s="566"/>
      <c r="M16" s="566"/>
      <c r="N16" s="566"/>
      <c r="O16" s="567"/>
    </row>
    <row r="17" spans="2:15" x14ac:dyDescent="0.25">
      <c r="B17" s="637"/>
      <c r="C17" s="641"/>
      <c r="D17" s="642"/>
      <c r="E17" s="642"/>
      <c r="F17" s="642"/>
      <c r="G17" s="380">
        <v>0.16900000000000001</v>
      </c>
      <c r="H17" s="380">
        <v>0.224</v>
      </c>
      <c r="I17" s="380">
        <v>0.255</v>
      </c>
      <c r="J17" s="380">
        <v>0.26300000000000001</v>
      </c>
      <c r="K17" s="380">
        <v>0.19600000000000001</v>
      </c>
      <c r="L17" s="380">
        <v>0.42399999999999999</v>
      </c>
      <c r="M17" s="380">
        <v>0.193</v>
      </c>
      <c r="N17" s="380">
        <v>0.193</v>
      </c>
      <c r="O17" s="568">
        <v>0.193</v>
      </c>
    </row>
    <row r="18" spans="2:15" x14ac:dyDescent="0.25">
      <c r="B18" s="637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569"/>
    </row>
    <row r="19" spans="2:15" x14ac:dyDescent="0.25">
      <c r="B19" s="637"/>
      <c r="C19" s="643" t="s">
        <v>257</v>
      </c>
      <c r="D19" s="644"/>
      <c r="E19" s="644"/>
      <c r="F19" s="644"/>
      <c r="G19" s="380">
        <v>0.52600000000000002</v>
      </c>
      <c r="H19" s="380">
        <v>0.49299999999999999</v>
      </c>
      <c r="I19" s="380">
        <v>0.433</v>
      </c>
      <c r="J19" s="380">
        <v>0.42099999999999999</v>
      </c>
      <c r="K19" s="381">
        <v>0.28999999999999998</v>
      </c>
      <c r="L19" s="381">
        <v>0.16</v>
      </c>
      <c r="M19" s="380">
        <v>0.505</v>
      </c>
      <c r="N19" s="380">
        <v>0.498</v>
      </c>
      <c r="O19" s="568">
        <v>0.503</v>
      </c>
    </row>
    <row r="20" spans="2:15" x14ac:dyDescent="0.25">
      <c r="B20" s="637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569"/>
    </row>
    <row r="21" spans="2:15" x14ac:dyDescent="0.25">
      <c r="B21" s="638"/>
      <c r="C21" s="645" t="s">
        <v>258</v>
      </c>
      <c r="D21" s="646"/>
      <c r="E21" s="646"/>
      <c r="F21" s="570"/>
      <c r="G21" s="571">
        <v>0.28799999999999998</v>
      </c>
      <c r="H21" s="571">
        <v>0.26500000000000001</v>
      </c>
      <c r="I21" s="571">
        <v>0.28799999999999998</v>
      </c>
      <c r="J21" s="571">
        <v>0.309</v>
      </c>
      <c r="K21" s="571">
        <v>0.495</v>
      </c>
      <c r="L21" s="571">
        <v>0.41699999999999998</v>
      </c>
      <c r="M21" s="571">
        <v>0.28299999999999997</v>
      </c>
      <c r="N21" s="571">
        <v>0.29299999999999998</v>
      </c>
      <c r="O21" s="572">
        <v>0.28599999999999998</v>
      </c>
    </row>
  </sheetData>
  <mergeCells count="24">
    <mergeCell ref="B16:B21"/>
    <mergeCell ref="C16:F17"/>
    <mergeCell ref="C19:F19"/>
    <mergeCell ref="C21:E21"/>
    <mergeCell ref="O9:O10"/>
    <mergeCell ref="B11:B15"/>
    <mergeCell ref="C11:F11"/>
    <mergeCell ref="C12:F12"/>
    <mergeCell ref="C14:F14"/>
    <mergeCell ref="C9:C10"/>
    <mergeCell ref="D9:D10"/>
    <mergeCell ref="E9:E10"/>
    <mergeCell ref="F9:F10"/>
    <mergeCell ref="G7:N7"/>
    <mergeCell ref="G8:L8"/>
    <mergeCell ref="M8:N8"/>
    <mergeCell ref="G9:G10"/>
    <mergeCell ref="H9:H10"/>
    <mergeCell ref="I9:I10"/>
    <mergeCell ref="J9:J10"/>
    <mergeCell ref="K9:K10"/>
    <mergeCell ref="L9:L10"/>
    <mergeCell ref="N9:N10"/>
    <mergeCell ref="M9:M1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D1CA-98F5-499E-AFC6-0EED2FAC1E1F}">
  <dimension ref="A1:P22"/>
  <sheetViews>
    <sheetView workbookViewId="0">
      <selection activeCell="L28" sqref="L28"/>
    </sheetView>
  </sheetViews>
  <sheetFormatPr defaultRowHeight="15" x14ac:dyDescent="0.25"/>
  <cols>
    <col min="2" max="2" width="23.7109375" customWidth="1"/>
    <col min="3" max="10" width="8.71093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6" ht="18.75" x14ac:dyDescent="0.3">
      <c r="A5" s="1"/>
      <c r="B5" s="1"/>
      <c r="C5" s="1"/>
      <c r="D5" s="1"/>
      <c r="E5" s="1"/>
      <c r="F5" s="594" t="s">
        <v>769</v>
      </c>
      <c r="G5" s="1"/>
      <c r="H5" s="1"/>
      <c r="I5" s="1"/>
      <c r="J5" s="1"/>
    </row>
    <row r="7" spans="1:16" ht="15.75" thickBot="1" x14ac:dyDescent="0.3">
      <c r="A7" s="1" t="s">
        <v>0</v>
      </c>
      <c r="B7" s="375"/>
      <c r="C7" s="376"/>
      <c r="D7" s="376"/>
      <c r="E7" s="376"/>
      <c r="F7" s="376"/>
      <c r="G7" s="653" t="s">
        <v>17</v>
      </c>
      <c r="H7" s="653"/>
      <c r="I7" s="653"/>
      <c r="J7" s="653"/>
      <c r="K7" s="653"/>
      <c r="L7" s="653"/>
      <c r="M7" s="653"/>
      <c r="N7" s="653"/>
      <c r="O7" s="653"/>
      <c r="P7" s="376"/>
    </row>
    <row r="8" spans="1:16" x14ac:dyDescent="0.25">
      <c r="A8" s="1"/>
      <c r="B8" s="377"/>
      <c r="C8" s="378"/>
      <c r="D8" s="378"/>
      <c r="E8" s="378"/>
      <c r="F8" s="378"/>
      <c r="G8" s="654" t="s">
        <v>240</v>
      </c>
      <c r="H8" s="654"/>
      <c r="I8" s="654"/>
      <c r="J8" s="654"/>
      <c r="K8" s="654"/>
      <c r="L8" s="654"/>
      <c r="M8" s="654"/>
      <c r="N8" s="654" t="s">
        <v>241</v>
      </c>
      <c r="O8" s="654"/>
      <c r="P8" s="655" t="s">
        <v>219</v>
      </c>
    </row>
    <row r="9" spans="1:16" x14ac:dyDescent="0.25">
      <c r="A9" s="1"/>
      <c r="B9" s="377"/>
      <c r="C9" s="379"/>
      <c r="D9" s="379"/>
      <c r="E9" s="379"/>
      <c r="F9" s="379"/>
      <c r="G9" s="657" t="s">
        <v>243</v>
      </c>
      <c r="H9" s="657"/>
      <c r="I9" s="657" t="s">
        <v>244</v>
      </c>
      <c r="J9" s="657" t="s">
        <v>245</v>
      </c>
      <c r="K9" s="657" t="s">
        <v>246</v>
      </c>
      <c r="L9" s="657" t="s">
        <v>247</v>
      </c>
      <c r="M9" s="657" t="s">
        <v>248</v>
      </c>
      <c r="N9" s="658" t="s">
        <v>249</v>
      </c>
      <c r="O9" s="657" t="s">
        <v>250</v>
      </c>
      <c r="P9" s="656"/>
    </row>
    <row r="10" spans="1:16" x14ac:dyDescent="0.25">
      <c r="B10" s="377"/>
      <c r="C10" s="378"/>
      <c r="D10" s="378"/>
      <c r="E10" s="378"/>
      <c r="F10" s="378"/>
      <c r="G10" s="657"/>
      <c r="H10" s="657"/>
      <c r="I10" s="657"/>
      <c r="J10" s="657"/>
      <c r="K10" s="657"/>
      <c r="L10" s="657"/>
      <c r="M10" s="657"/>
      <c r="N10" s="658"/>
      <c r="O10" s="657"/>
      <c r="P10" s="378"/>
    </row>
    <row r="11" spans="1:16" x14ac:dyDescent="0.25">
      <c r="B11" s="659" t="s">
        <v>251</v>
      </c>
      <c r="C11" s="643" t="s">
        <v>252</v>
      </c>
      <c r="D11" s="644"/>
      <c r="E11" s="644"/>
      <c r="F11" s="644"/>
      <c r="G11" s="644"/>
      <c r="H11" s="380">
        <v>0.38900000000000001</v>
      </c>
      <c r="I11" s="380">
        <v>0.27400000000000002</v>
      </c>
      <c r="J11" s="380">
        <v>0.26100000000000001</v>
      </c>
      <c r="K11" s="380">
        <v>0.318</v>
      </c>
      <c r="L11" s="380">
        <v>0.51100000000000001</v>
      </c>
      <c r="M11" s="381">
        <v>0.76</v>
      </c>
      <c r="N11" s="380">
        <v>0.38200000000000001</v>
      </c>
      <c r="O11" s="380">
        <v>0.33200000000000002</v>
      </c>
      <c r="P11" s="380">
        <v>0.371</v>
      </c>
    </row>
    <row r="12" spans="1:16" x14ac:dyDescent="0.25">
      <c r="B12" s="659"/>
      <c r="C12" s="649" t="s">
        <v>253</v>
      </c>
      <c r="D12" s="650"/>
      <c r="E12" s="650"/>
      <c r="F12" s="650"/>
      <c r="G12" s="650"/>
      <c r="H12" s="382">
        <v>0.61040000000000005</v>
      </c>
      <c r="I12" s="382">
        <v>0.72499999999999998</v>
      </c>
      <c r="J12" s="382">
        <v>0.73799999999999999</v>
      </c>
      <c r="K12" s="382">
        <v>0.68100000000000005</v>
      </c>
      <c r="L12" s="382">
        <v>0.48799999999999999</v>
      </c>
      <c r="M12" s="382">
        <v>0.23899999999999999</v>
      </c>
      <c r="N12" s="382">
        <v>0.61699999999999999</v>
      </c>
      <c r="O12" s="382">
        <v>0.66700000000000004</v>
      </c>
      <c r="P12" s="382">
        <v>0.628</v>
      </c>
    </row>
    <row r="13" spans="1:16" x14ac:dyDescent="0.25">
      <c r="B13" s="659"/>
      <c r="C13" s="379"/>
      <c r="D13" s="379"/>
      <c r="E13" s="379"/>
      <c r="F13" s="379"/>
      <c r="G13" s="660"/>
      <c r="H13" s="660"/>
      <c r="I13" s="379"/>
      <c r="J13" s="379"/>
      <c r="K13" s="379"/>
      <c r="L13" s="379"/>
      <c r="M13" s="379"/>
      <c r="N13" s="379"/>
      <c r="O13" s="379"/>
      <c r="P13" s="379"/>
    </row>
    <row r="14" spans="1:16" x14ac:dyDescent="0.25">
      <c r="B14" s="659"/>
      <c r="C14" s="649" t="s">
        <v>254</v>
      </c>
      <c r="D14" s="650"/>
      <c r="E14" s="650"/>
      <c r="F14" s="650"/>
      <c r="G14" s="650"/>
      <c r="H14" s="383">
        <v>0.44</v>
      </c>
      <c r="I14" s="382">
        <v>0.45600000000000002</v>
      </c>
      <c r="J14" s="382">
        <v>0.436</v>
      </c>
      <c r="K14" s="382">
        <v>0.39800000000000002</v>
      </c>
      <c r="L14" s="382">
        <v>0.255</v>
      </c>
      <c r="M14" s="382">
        <v>9.6000000000000002E-2</v>
      </c>
      <c r="N14" s="382">
        <v>0.41299999999999998</v>
      </c>
      <c r="O14" s="382">
        <v>0.51300000000000001</v>
      </c>
      <c r="P14" s="382">
        <v>0.435</v>
      </c>
    </row>
    <row r="15" spans="1:16" x14ac:dyDescent="0.25">
      <c r="B15" s="659"/>
      <c r="C15" s="379"/>
      <c r="D15" s="379"/>
      <c r="E15" s="379"/>
      <c r="F15" s="379"/>
      <c r="G15" s="660"/>
      <c r="H15" s="660"/>
      <c r="I15" s="379"/>
      <c r="J15" s="379"/>
      <c r="K15" s="379"/>
      <c r="L15" s="379"/>
      <c r="M15" s="379"/>
      <c r="N15" s="379"/>
      <c r="O15" s="379"/>
      <c r="P15" s="379"/>
    </row>
    <row r="16" spans="1:16" x14ac:dyDescent="0.25">
      <c r="B16" s="659" t="s">
        <v>255</v>
      </c>
      <c r="C16" s="641" t="s">
        <v>256</v>
      </c>
      <c r="D16" s="642"/>
      <c r="E16" s="642"/>
      <c r="F16" s="642"/>
      <c r="G16" s="642"/>
      <c r="H16" s="378"/>
      <c r="I16" s="378"/>
      <c r="J16" s="378"/>
      <c r="K16" s="378"/>
      <c r="L16" s="378"/>
      <c r="M16" s="378"/>
      <c r="N16" s="378"/>
      <c r="O16" s="378"/>
      <c r="P16" s="378"/>
    </row>
    <row r="17" spans="2:16" x14ac:dyDescent="0.25">
      <c r="B17" s="659"/>
      <c r="C17" s="641"/>
      <c r="D17" s="642"/>
      <c r="E17" s="642"/>
      <c r="F17" s="642"/>
      <c r="G17" s="642"/>
      <c r="H17" s="381">
        <v>0.51</v>
      </c>
      <c r="I17" s="381">
        <v>0.59</v>
      </c>
      <c r="J17" s="380">
        <v>0.61399999999999999</v>
      </c>
      <c r="K17" s="380">
        <v>0.60399999999999998</v>
      </c>
      <c r="L17" s="380">
        <v>0.45900000000000002</v>
      </c>
      <c r="M17" s="380">
        <v>0.27700000000000002</v>
      </c>
      <c r="N17" s="380">
        <v>0.53</v>
      </c>
      <c r="O17" s="380">
        <v>0.52600000000000002</v>
      </c>
      <c r="P17" s="380">
        <v>0.52900000000000003</v>
      </c>
    </row>
    <row r="18" spans="2:16" x14ac:dyDescent="0.25">
      <c r="B18" s="659"/>
      <c r="C18" s="378"/>
      <c r="D18" s="378"/>
      <c r="E18" s="378"/>
      <c r="F18" s="378"/>
      <c r="G18" s="661"/>
      <c r="H18" s="661"/>
      <c r="I18" s="378"/>
      <c r="J18" s="378"/>
      <c r="K18" s="378"/>
      <c r="L18" s="378"/>
      <c r="M18" s="378"/>
      <c r="N18" s="378"/>
      <c r="O18" s="378"/>
      <c r="P18" s="378"/>
    </row>
    <row r="19" spans="2:16" x14ac:dyDescent="0.25">
      <c r="B19" s="659"/>
      <c r="C19" s="643" t="s">
        <v>257</v>
      </c>
      <c r="D19" s="644"/>
      <c r="E19" s="644"/>
      <c r="F19" s="644"/>
      <c r="G19" s="644"/>
      <c r="H19" s="380">
        <v>0.314</v>
      </c>
      <c r="I19" s="380">
        <v>0.30199999999999999</v>
      </c>
      <c r="J19" s="381">
        <v>0.3</v>
      </c>
      <c r="K19" s="380">
        <v>0.33900000000000002</v>
      </c>
      <c r="L19" s="380">
        <v>0.498</v>
      </c>
      <c r="M19" s="380">
        <v>0.65400000000000003</v>
      </c>
      <c r="N19" s="380">
        <v>0.33100000000000002</v>
      </c>
      <c r="O19" s="380">
        <v>0.26500000000000001</v>
      </c>
      <c r="P19" s="380">
        <v>0.316</v>
      </c>
    </row>
    <row r="20" spans="2:16" x14ac:dyDescent="0.25">
      <c r="B20" s="659"/>
      <c r="C20" s="378"/>
      <c r="D20" s="378"/>
      <c r="E20" s="378"/>
      <c r="F20" s="378"/>
      <c r="G20" s="661"/>
      <c r="H20" s="661"/>
      <c r="I20" s="378"/>
      <c r="J20" s="378"/>
      <c r="K20" s="378"/>
      <c r="L20" s="378"/>
      <c r="M20" s="378"/>
      <c r="N20" s="378"/>
      <c r="O20" s="378"/>
      <c r="P20" s="378"/>
    </row>
    <row r="21" spans="2:16" x14ac:dyDescent="0.25">
      <c r="B21" s="659"/>
      <c r="C21" s="643" t="s">
        <v>258</v>
      </c>
      <c r="D21" s="644"/>
      <c r="E21" s="644"/>
      <c r="F21" s="379"/>
      <c r="G21" s="662">
        <v>0.16200000000000001</v>
      </c>
      <c r="H21" s="662"/>
      <c r="I21" s="380">
        <v>8.2000000000000003E-2</v>
      </c>
      <c r="J21" s="380">
        <v>7.0999999999999994E-2</v>
      </c>
      <c r="K21" s="380">
        <v>4.8000000000000001E-2</v>
      </c>
      <c r="L21" s="380">
        <v>2.4E-2</v>
      </c>
      <c r="M21" s="380">
        <v>5.1999999999999998E-2</v>
      </c>
      <c r="N21" s="380">
        <v>0.121</v>
      </c>
      <c r="O21" s="380">
        <v>0.19700000000000001</v>
      </c>
      <c r="P21" s="380">
        <v>0.13900000000000001</v>
      </c>
    </row>
    <row r="22" spans="2:16" x14ac:dyDescent="0.25">
      <c r="G22" s="384"/>
      <c r="I22" s="384"/>
      <c r="J22" s="384"/>
      <c r="K22" s="384"/>
      <c r="L22" s="384"/>
      <c r="M22" s="384"/>
      <c r="N22" s="384"/>
      <c r="O22" s="384"/>
      <c r="P22" s="384"/>
    </row>
  </sheetData>
  <mergeCells count="25">
    <mergeCell ref="B16:B21"/>
    <mergeCell ref="C16:G17"/>
    <mergeCell ref="G18:H18"/>
    <mergeCell ref="C19:G19"/>
    <mergeCell ref="G20:H20"/>
    <mergeCell ref="C21:E21"/>
    <mergeCell ref="G21:H21"/>
    <mergeCell ref="B11:B15"/>
    <mergeCell ref="C11:G11"/>
    <mergeCell ref="C12:G12"/>
    <mergeCell ref="G13:H13"/>
    <mergeCell ref="C14:G14"/>
    <mergeCell ref="G15:H15"/>
    <mergeCell ref="G7:O7"/>
    <mergeCell ref="G8:M8"/>
    <mergeCell ref="N8:O8"/>
    <mergeCell ref="P8:P9"/>
    <mergeCell ref="G9:H10"/>
    <mergeCell ref="I9:I10"/>
    <mergeCell ref="J9:J10"/>
    <mergeCell ref="K9:K10"/>
    <mergeCell ref="L9:L10"/>
    <mergeCell ref="M9:M10"/>
    <mergeCell ref="N9:N10"/>
    <mergeCell ref="O9:O10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00D8-4760-45BF-8590-FF00415B6901}">
  <dimension ref="B1:D4"/>
  <sheetViews>
    <sheetView workbookViewId="0">
      <selection activeCell="B4" sqref="B4"/>
    </sheetView>
  </sheetViews>
  <sheetFormatPr defaultRowHeight="15" x14ac:dyDescent="0.25"/>
  <cols>
    <col min="2" max="2" width="52.140625" customWidth="1"/>
    <col min="3" max="10" width="8.7109375" customWidth="1"/>
  </cols>
  <sheetData>
    <row r="1" spans="2:4" x14ac:dyDescent="0.25">
      <c r="D1" s="2"/>
    </row>
    <row r="3" spans="2:4" x14ac:dyDescent="0.25">
      <c r="B3" s="189" t="s">
        <v>770</v>
      </c>
    </row>
    <row r="4" spans="2:4" x14ac:dyDescent="0.25">
      <c r="B4" s="189" t="s">
        <v>771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20E6-902E-4EDF-A433-67FFF57B6C2F}">
  <dimension ref="B1:D4"/>
  <sheetViews>
    <sheetView topLeftCell="A4" workbookViewId="0">
      <selection activeCell="B4" sqref="B4"/>
    </sheetView>
  </sheetViews>
  <sheetFormatPr defaultRowHeight="15" x14ac:dyDescent="0.25"/>
  <cols>
    <col min="2" max="2" width="52.140625" customWidth="1"/>
    <col min="3" max="10" width="8.7109375" customWidth="1"/>
  </cols>
  <sheetData>
    <row r="1" spans="2:4" x14ac:dyDescent="0.25">
      <c r="D1" s="2"/>
    </row>
    <row r="4" spans="2:4" ht="57" x14ac:dyDescent="0.25">
      <c r="B4" s="595" t="s">
        <v>772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5372-60FB-416D-AAB0-8ABABC0EC4AD}">
  <dimension ref="B1:D5"/>
  <sheetViews>
    <sheetView topLeftCell="A5" workbookViewId="0">
      <selection activeCell="A4" sqref="A1:XFD4"/>
    </sheetView>
  </sheetViews>
  <sheetFormatPr defaultRowHeight="15" x14ac:dyDescent="0.25"/>
  <cols>
    <col min="2" max="2" width="52.140625" customWidth="1"/>
    <col min="3" max="10" width="8.7109375" customWidth="1"/>
  </cols>
  <sheetData>
    <row r="1" spans="2:4" x14ac:dyDescent="0.25">
      <c r="D1" s="2"/>
    </row>
    <row r="2" spans="2:4" x14ac:dyDescent="0.25">
      <c r="B2" s="552"/>
    </row>
    <row r="5" spans="2:4" ht="60" x14ac:dyDescent="0.25">
      <c r="B5" s="596" t="s">
        <v>773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3FE1-7485-4669-8954-C7B14962779C}">
  <dimension ref="B1:D4"/>
  <sheetViews>
    <sheetView topLeftCell="A4" workbookViewId="0">
      <selection activeCell="B4" sqref="B4"/>
    </sheetView>
  </sheetViews>
  <sheetFormatPr defaultRowHeight="15" x14ac:dyDescent="0.25"/>
  <cols>
    <col min="2" max="2" width="52.140625" customWidth="1"/>
    <col min="3" max="10" width="8.7109375" customWidth="1"/>
  </cols>
  <sheetData>
    <row r="1" spans="2:4" x14ac:dyDescent="0.25">
      <c r="D1" s="2"/>
    </row>
    <row r="4" spans="2:4" ht="57" x14ac:dyDescent="0.25">
      <c r="B4" s="595" t="s">
        <v>774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012C-7D82-4DCC-B047-1FFAE39CE71C}">
  <dimension ref="A4:K14"/>
  <sheetViews>
    <sheetView workbookViewId="0">
      <selection activeCell="A7" sqref="A7"/>
    </sheetView>
  </sheetViews>
  <sheetFormatPr defaultColWidth="8.85546875" defaultRowHeight="15" x14ac:dyDescent="0.25"/>
  <cols>
    <col min="1" max="1" width="8.85546875" style="1"/>
    <col min="2" max="2" width="24" style="1" bestFit="1" customWidth="1"/>
    <col min="3" max="3" width="15.140625" style="1" customWidth="1"/>
    <col min="4" max="4" width="12.7109375" style="1" customWidth="1"/>
    <col min="5" max="5" width="10" style="1" customWidth="1"/>
    <col min="6" max="6" width="19.42578125" style="1" customWidth="1"/>
    <col min="7" max="7" width="9.42578125" style="1" customWidth="1"/>
    <col min="8" max="8" width="15" style="1" customWidth="1"/>
    <col min="9" max="9" width="8.85546875" style="1"/>
    <col min="10" max="10" width="10" style="1" bestFit="1" customWidth="1"/>
    <col min="11" max="16384" width="8.85546875" style="1"/>
  </cols>
  <sheetData>
    <row r="4" spans="1:11" x14ac:dyDescent="0.25">
      <c r="E4" s="2"/>
      <c r="G4" s="2"/>
      <c r="I4" s="2"/>
      <c r="K4" s="2"/>
    </row>
    <row r="5" spans="1:11" x14ac:dyDescent="0.25">
      <c r="E5" s="2"/>
      <c r="G5" s="2"/>
      <c r="I5" s="2"/>
      <c r="K5" s="2"/>
    </row>
    <row r="6" spans="1:11" x14ac:dyDescent="0.25">
      <c r="E6" s="2"/>
      <c r="G6" s="2"/>
      <c r="I6" s="2"/>
      <c r="K6" s="2"/>
    </row>
    <row r="7" spans="1:11" x14ac:dyDescent="0.25">
      <c r="A7" s="1" t="s">
        <v>716</v>
      </c>
      <c r="E7" s="2"/>
      <c r="G7" s="2"/>
      <c r="I7" s="2"/>
      <c r="K7" s="2"/>
    </row>
    <row r="8" spans="1:11" x14ac:dyDescent="0.25">
      <c r="B8" s="606"/>
      <c r="C8" s="606"/>
      <c r="D8" s="606"/>
      <c r="E8" s="606"/>
      <c r="F8" s="606"/>
      <c r="G8" s="44"/>
    </row>
    <row r="9" spans="1:11" ht="39" x14ac:dyDescent="0.25">
      <c r="B9" s="330"/>
      <c r="C9" s="331" t="s">
        <v>189</v>
      </c>
      <c r="D9" s="548" t="s">
        <v>190</v>
      </c>
      <c r="E9" s="548" t="s">
        <v>191</v>
      </c>
      <c r="F9" s="548" t="s">
        <v>192</v>
      </c>
      <c r="G9" s="44"/>
    </row>
    <row r="10" spans="1:11" x14ac:dyDescent="0.25">
      <c r="B10" s="332" t="s">
        <v>15</v>
      </c>
      <c r="C10" s="333">
        <v>2.3695859699072512</v>
      </c>
      <c r="D10" s="333">
        <v>5.9239076202639422</v>
      </c>
      <c r="E10" s="333">
        <v>6.7384822575088474</v>
      </c>
      <c r="F10" s="333">
        <v>86.479376115756835</v>
      </c>
      <c r="G10" s="44"/>
    </row>
    <row r="11" spans="1:11" x14ac:dyDescent="0.25">
      <c r="B11" s="332" t="s">
        <v>17</v>
      </c>
      <c r="C11" s="333">
        <v>3.561470807200509</v>
      </c>
      <c r="D11" s="333">
        <v>5.2257595822297738</v>
      </c>
      <c r="E11" s="333">
        <v>6.5620373778268517</v>
      </c>
      <c r="F11" s="333">
        <v>89.657710710342286</v>
      </c>
      <c r="G11" s="44"/>
    </row>
    <row r="12" spans="1:11" x14ac:dyDescent="0.25">
      <c r="B12" s="332" t="s">
        <v>16</v>
      </c>
      <c r="C12" s="333">
        <v>4.2778768290489131</v>
      </c>
      <c r="D12" s="333">
        <v>4.3785667143072935</v>
      </c>
      <c r="E12" s="333">
        <v>4.7424835189960239</v>
      </c>
      <c r="F12" s="333">
        <v>91.170754633099193</v>
      </c>
      <c r="G12" s="44"/>
    </row>
    <row r="13" spans="1:11" x14ac:dyDescent="0.25">
      <c r="B13" s="334" t="s">
        <v>193</v>
      </c>
      <c r="C13" s="335">
        <v>10.208933606156673</v>
      </c>
      <c r="D13" s="335">
        <v>3.573945030398352</v>
      </c>
      <c r="E13" s="335">
        <v>3.9165730568400701</v>
      </c>
      <c r="F13" s="335">
        <v>95.053065703661062</v>
      </c>
      <c r="G13" s="44"/>
    </row>
    <row r="14" spans="1:11" ht="39" customHeight="1" x14ac:dyDescent="0.25">
      <c r="B14" s="607" t="s">
        <v>194</v>
      </c>
      <c r="C14" s="607"/>
      <c r="D14" s="607"/>
      <c r="E14" s="607"/>
      <c r="F14" s="607"/>
      <c r="G14" s="44"/>
    </row>
  </sheetData>
  <mergeCells count="2">
    <mergeCell ref="B8:F8"/>
    <mergeCell ref="B14:F1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7054-77D4-4152-B7EC-E398F064E9F3}">
  <dimension ref="A1:J9"/>
  <sheetViews>
    <sheetView topLeftCell="A10" workbookViewId="0">
      <selection activeCell="L24" sqref="L24"/>
    </sheetView>
  </sheetViews>
  <sheetFormatPr defaultRowHeight="15" x14ac:dyDescent="0.25"/>
  <cols>
    <col min="2" max="2" width="52.140625" customWidth="1"/>
    <col min="3" max="10" width="8.7109375" customWidth="1"/>
  </cols>
  <sheetData>
    <row r="1" spans="1:10" x14ac:dyDescent="0.25">
      <c r="A1" s="1" t="s">
        <v>0</v>
      </c>
      <c r="B1" s="1" t="s">
        <v>0</v>
      </c>
      <c r="C1" s="1" t="s">
        <v>3</v>
      </c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 t="s">
        <v>4</v>
      </c>
      <c r="D2" s="1"/>
      <c r="E2" s="1" t="s">
        <v>5</v>
      </c>
      <c r="F2" s="1"/>
      <c r="G2" s="1" t="s">
        <v>6</v>
      </c>
      <c r="H2" s="1"/>
      <c r="I2" s="1" t="s">
        <v>1</v>
      </c>
      <c r="J2" s="1"/>
    </row>
    <row r="3" spans="1:10" x14ac:dyDescent="0.25">
      <c r="A3" s="1"/>
      <c r="B3" s="1"/>
      <c r="C3" s="1" t="s">
        <v>2</v>
      </c>
      <c r="D3" s="1" t="s">
        <v>7</v>
      </c>
      <c r="E3" s="1" t="s">
        <v>2</v>
      </c>
      <c r="F3" s="1" t="s">
        <v>7</v>
      </c>
      <c r="G3" s="1" t="s">
        <v>2</v>
      </c>
      <c r="H3" s="1" t="s">
        <v>7</v>
      </c>
      <c r="I3" s="1" t="s">
        <v>2</v>
      </c>
      <c r="J3" s="1" t="s">
        <v>7</v>
      </c>
    </row>
    <row r="5" spans="1:10" x14ac:dyDescent="0.25">
      <c r="D5" s="2"/>
    </row>
    <row r="9" spans="1:10" ht="57" x14ac:dyDescent="0.25">
      <c r="B9" s="595" t="s">
        <v>775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6C26-458B-4F29-8FAA-11C5B2A23F8E}">
  <dimension ref="D1:O43"/>
  <sheetViews>
    <sheetView topLeftCell="B1" workbookViewId="0">
      <selection activeCell="D1" sqref="D1"/>
    </sheetView>
  </sheetViews>
  <sheetFormatPr defaultColWidth="11.42578125" defaultRowHeight="15" x14ac:dyDescent="0.25"/>
  <sheetData>
    <row r="1" spans="4:15" ht="18.75" x14ac:dyDescent="0.3">
      <c r="D1" s="597" t="s">
        <v>776</v>
      </c>
    </row>
    <row r="2" spans="4:15" ht="15.75" thickBot="1" x14ac:dyDescent="0.3"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</row>
    <row r="3" spans="4:15" ht="24" customHeight="1" thickBot="1" x14ac:dyDescent="0.3">
      <c r="D3" s="385"/>
      <c r="E3" s="668" t="s">
        <v>695</v>
      </c>
      <c r="F3" s="668"/>
      <c r="G3" s="668" t="s">
        <v>696</v>
      </c>
      <c r="H3" s="668"/>
      <c r="I3" s="668" t="s">
        <v>259</v>
      </c>
      <c r="J3" s="668"/>
      <c r="K3" s="668" t="s">
        <v>260</v>
      </c>
      <c r="L3" s="668"/>
      <c r="M3" s="668" t="s">
        <v>261</v>
      </c>
      <c r="N3" s="668"/>
      <c r="O3" s="668"/>
    </row>
    <row r="4" spans="4:15" x14ac:dyDescent="0.25">
      <c r="D4" s="386" t="s">
        <v>198</v>
      </c>
      <c r="E4" s="665"/>
      <c r="F4" s="665"/>
      <c r="G4" s="665"/>
      <c r="H4" s="663"/>
      <c r="I4" s="665"/>
      <c r="J4" s="663"/>
      <c r="K4" s="665"/>
      <c r="L4" s="663"/>
      <c r="M4" s="665"/>
      <c r="N4" s="663"/>
      <c r="O4" s="669"/>
    </row>
    <row r="5" spans="4:15" ht="24" x14ac:dyDescent="0.25">
      <c r="D5" s="386" t="s">
        <v>262</v>
      </c>
      <c r="E5" s="666"/>
      <c r="F5" s="666"/>
      <c r="G5" s="666"/>
      <c r="H5" s="664"/>
      <c r="I5" s="666"/>
      <c r="J5" s="664"/>
      <c r="K5" s="666"/>
      <c r="L5" s="664"/>
      <c r="M5" s="666"/>
      <c r="N5" s="664"/>
      <c r="O5" s="670"/>
    </row>
    <row r="6" spans="4:15" x14ac:dyDescent="0.25">
      <c r="D6" s="386" t="s">
        <v>263</v>
      </c>
      <c r="E6" s="389">
        <v>1156</v>
      </c>
      <c r="F6" s="390" t="s">
        <v>264</v>
      </c>
      <c r="G6" s="391">
        <v>1060</v>
      </c>
      <c r="H6" s="390" t="s">
        <v>264</v>
      </c>
      <c r="I6" s="387" t="s">
        <v>265</v>
      </c>
      <c r="J6" s="390" t="s">
        <v>264</v>
      </c>
      <c r="K6" s="387" t="s">
        <v>266</v>
      </c>
      <c r="L6" s="390" t="s">
        <v>264</v>
      </c>
      <c r="M6" s="387" t="s">
        <v>267</v>
      </c>
      <c r="N6" s="390" t="s">
        <v>264</v>
      </c>
      <c r="O6" s="388"/>
    </row>
    <row r="7" spans="4:15" x14ac:dyDescent="0.25">
      <c r="D7" s="386"/>
      <c r="E7" s="390" t="s">
        <v>268</v>
      </c>
      <c r="F7" s="390"/>
      <c r="G7" s="387" t="s">
        <v>269</v>
      </c>
      <c r="H7" s="390"/>
      <c r="I7" s="387" t="s">
        <v>270</v>
      </c>
      <c r="J7" s="390"/>
      <c r="K7" s="387" t="s">
        <v>271</v>
      </c>
      <c r="L7" s="390"/>
      <c r="M7" s="387" t="s">
        <v>272</v>
      </c>
      <c r="N7" s="390"/>
      <c r="O7" s="388"/>
    </row>
    <row r="8" spans="4:15" x14ac:dyDescent="0.25">
      <c r="D8" s="386"/>
      <c r="E8" s="390"/>
      <c r="F8" s="390"/>
      <c r="G8" s="387"/>
      <c r="H8" s="390"/>
      <c r="I8" s="387"/>
      <c r="J8" s="390"/>
      <c r="K8" s="387"/>
      <c r="L8" s="390"/>
      <c r="M8" s="387"/>
      <c r="N8" s="390"/>
      <c r="O8" s="388"/>
    </row>
    <row r="9" spans="4:15" ht="36" x14ac:dyDescent="0.25">
      <c r="D9" s="386" t="s">
        <v>240</v>
      </c>
      <c r="E9" s="666"/>
      <c r="F9" s="664"/>
      <c r="G9" s="666"/>
      <c r="H9" s="664"/>
      <c r="I9" s="666"/>
      <c r="J9" s="664"/>
      <c r="K9" s="666"/>
      <c r="L9" s="664"/>
      <c r="M9" s="666"/>
      <c r="N9" s="664"/>
      <c r="O9" s="670"/>
    </row>
    <row r="10" spans="4:15" ht="24" x14ac:dyDescent="0.25">
      <c r="D10" s="386" t="s">
        <v>273</v>
      </c>
      <c r="E10" s="666"/>
      <c r="F10" s="664"/>
      <c r="G10" s="666"/>
      <c r="H10" s="664"/>
      <c r="I10" s="666"/>
      <c r="J10" s="664"/>
      <c r="K10" s="666"/>
      <c r="L10" s="664"/>
      <c r="M10" s="666"/>
      <c r="N10" s="664"/>
      <c r="O10" s="670"/>
    </row>
    <row r="11" spans="4:15" x14ac:dyDescent="0.25">
      <c r="D11" s="386" t="s">
        <v>274</v>
      </c>
      <c r="E11" s="582" t="s">
        <v>275</v>
      </c>
      <c r="F11" s="390" t="s">
        <v>264</v>
      </c>
      <c r="G11" s="582" t="s">
        <v>276</v>
      </c>
      <c r="H11" s="390" t="s">
        <v>264</v>
      </c>
      <c r="I11" s="582" t="s">
        <v>277</v>
      </c>
      <c r="J11" s="390" t="s">
        <v>264</v>
      </c>
      <c r="K11" s="582" t="s">
        <v>278</v>
      </c>
      <c r="L11" s="390"/>
      <c r="M11" s="582" t="s">
        <v>279</v>
      </c>
      <c r="N11" s="390" t="s">
        <v>264</v>
      </c>
      <c r="O11" s="388"/>
    </row>
    <row r="12" spans="4:15" x14ac:dyDescent="0.25">
      <c r="D12" s="386"/>
      <c r="E12" s="582" t="s">
        <v>280</v>
      </c>
      <c r="F12" s="390"/>
      <c r="G12" s="582" t="s">
        <v>281</v>
      </c>
      <c r="H12" s="390"/>
      <c r="I12" s="582" t="s">
        <v>282</v>
      </c>
      <c r="J12" s="390"/>
      <c r="K12" s="582" t="s">
        <v>282</v>
      </c>
      <c r="L12" s="390"/>
      <c r="M12" s="582" t="s">
        <v>283</v>
      </c>
      <c r="N12" s="390"/>
      <c r="O12" s="388"/>
    </row>
    <row r="13" spans="4:15" x14ac:dyDescent="0.25">
      <c r="D13" s="386" t="s">
        <v>284</v>
      </c>
      <c r="E13" s="582" t="s">
        <v>285</v>
      </c>
      <c r="F13" s="390" t="s">
        <v>264</v>
      </c>
      <c r="G13" s="582" t="s">
        <v>286</v>
      </c>
      <c r="H13" s="390" t="s">
        <v>264</v>
      </c>
      <c r="I13" s="582" t="s">
        <v>287</v>
      </c>
      <c r="J13" s="390" t="s">
        <v>264</v>
      </c>
      <c r="K13" s="582" t="s">
        <v>288</v>
      </c>
      <c r="L13" s="390" t="s">
        <v>289</v>
      </c>
      <c r="M13" s="582" t="s">
        <v>290</v>
      </c>
      <c r="N13" s="390" t="s">
        <v>264</v>
      </c>
      <c r="O13" s="388"/>
    </row>
    <row r="14" spans="4:15" x14ac:dyDescent="0.25">
      <c r="D14" s="386"/>
      <c r="E14" s="582" t="s">
        <v>291</v>
      </c>
      <c r="F14" s="390"/>
      <c r="G14" s="582" t="s">
        <v>292</v>
      </c>
      <c r="H14" s="390"/>
      <c r="I14" s="582" t="s">
        <v>293</v>
      </c>
      <c r="J14" s="390"/>
      <c r="K14" s="582" t="s">
        <v>293</v>
      </c>
      <c r="L14" s="390"/>
      <c r="M14" s="582" t="s">
        <v>294</v>
      </c>
      <c r="N14" s="390"/>
      <c r="O14" s="388"/>
    </row>
    <row r="15" spans="4:15" x14ac:dyDescent="0.25">
      <c r="D15" s="386" t="s">
        <v>295</v>
      </c>
      <c r="E15" s="582" t="s">
        <v>296</v>
      </c>
      <c r="F15" s="390" t="s">
        <v>264</v>
      </c>
      <c r="G15" s="582" t="s">
        <v>297</v>
      </c>
      <c r="H15" s="390" t="s">
        <v>264</v>
      </c>
      <c r="I15" s="582" t="s">
        <v>298</v>
      </c>
      <c r="J15" s="390" t="s">
        <v>264</v>
      </c>
      <c r="K15" s="582" t="s">
        <v>299</v>
      </c>
      <c r="L15" s="390"/>
      <c r="M15" s="582" t="s">
        <v>300</v>
      </c>
      <c r="N15" s="390" t="s">
        <v>264</v>
      </c>
      <c r="O15" s="388"/>
    </row>
    <row r="16" spans="4:15" x14ac:dyDescent="0.25">
      <c r="D16" s="386"/>
      <c r="E16" s="582" t="s">
        <v>301</v>
      </c>
      <c r="F16" s="390"/>
      <c r="G16" s="582" t="s">
        <v>292</v>
      </c>
      <c r="H16" s="390"/>
      <c r="I16" s="582" t="s">
        <v>302</v>
      </c>
      <c r="J16" s="390"/>
      <c r="K16" s="582" t="s">
        <v>303</v>
      </c>
      <c r="L16" s="390"/>
      <c r="M16" s="582" t="s">
        <v>304</v>
      </c>
      <c r="N16" s="390"/>
      <c r="O16" s="388"/>
    </row>
    <row r="17" spans="4:15" ht="24" x14ac:dyDescent="0.25">
      <c r="D17" s="386" t="s">
        <v>305</v>
      </c>
      <c r="E17" s="582" t="s">
        <v>306</v>
      </c>
      <c r="F17" s="390"/>
      <c r="G17" s="582" t="s">
        <v>307</v>
      </c>
      <c r="H17" s="390"/>
      <c r="I17" s="582" t="s">
        <v>308</v>
      </c>
      <c r="J17" s="390" t="s">
        <v>289</v>
      </c>
      <c r="K17" s="582" t="s">
        <v>309</v>
      </c>
      <c r="L17" s="390" t="s">
        <v>310</v>
      </c>
      <c r="M17" s="582" t="s">
        <v>307</v>
      </c>
      <c r="N17" s="390"/>
      <c r="O17" s="388"/>
    </row>
    <row r="18" spans="4:15" x14ac:dyDescent="0.25">
      <c r="D18" s="386"/>
      <c r="E18" s="582" t="s">
        <v>311</v>
      </c>
      <c r="F18" s="390"/>
      <c r="G18" s="582" t="s">
        <v>312</v>
      </c>
      <c r="H18" s="390"/>
      <c r="I18" s="582" t="s">
        <v>313</v>
      </c>
      <c r="J18" s="390"/>
      <c r="K18" s="582" t="s">
        <v>314</v>
      </c>
      <c r="L18" s="390"/>
      <c r="M18" s="582" t="s">
        <v>315</v>
      </c>
      <c r="N18" s="390"/>
      <c r="O18" s="388"/>
    </row>
    <row r="19" spans="4:15" ht="24" x14ac:dyDescent="0.25">
      <c r="D19" s="386" t="s">
        <v>316</v>
      </c>
      <c r="E19" s="582" t="s">
        <v>317</v>
      </c>
      <c r="F19" s="390" t="s">
        <v>264</v>
      </c>
      <c r="G19" s="582" t="s">
        <v>318</v>
      </c>
      <c r="H19" s="390" t="s">
        <v>264</v>
      </c>
      <c r="I19" s="582" t="s">
        <v>319</v>
      </c>
      <c r="J19" s="390" t="s">
        <v>289</v>
      </c>
      <c r="K19" s="582" t="s">
        <v>320</v>
      </c>
      <c r="L19" s="390" t="s">
        <v>289</v>
      </c>
      <c r="M19" s="582" t="s">
        <v>321</v>
      </c>
      <c r="N19" s="390"/>
      <c r="O19" s="388"/>
    </row>
    <row r="20" spans="4:15" x14ac:dyDescent="0.25">
      <c r="D20" s="386"/>
      <c r="E20" s="582" t="s">
        <v>322</v>
      </c>
      <c r="F20" s="390"/>
      <c r="G20" s="582" t="s">
        <v>323</v>
      </c>
      <c r="H20" s="390"/>
      <c r="I20" s="582" t="s">
        <v>324</v>
      </c>
      <c r="J20" s="390"/>
      <c r="K20" s="582" t="s">
        <v>325</v>
      </c>
      <c r="L20" s="390"/>
      <c r="M20" s="582" t="s">
        <v>326</v>
      </c>
      <c r="N20" s="390"/>
      <c r="O20" s="388"/>
    </row>
    <row r="21" spans="4:15" x14ac:dyDescent="0.25">
      <c r="D21" s="386"/>
      <c r="E21" s="582"/>
      <c r="F21" s="390"/>
      <c r="G21" s="582"/>
      <c r="H21" s="390"/>
      <c r="I21" s="582"/>
      <c r="J21" s="390"/>
      <c r="K21" s="582"/>
      <c r="L21" s="390"/>
      <c r="M21" s="582"/>
      <c r="N21" s="390"/>
      <c r="O21" s="388"/>
    </row>
    <row r="22" spans="4:15" ht="24" x14ac:dyDescent="0.25">
      <c r="D22" s="386" t="s">
        <v>327</v>
      </c>
      <c r="E22" s="582" t="s">
        <v>328</v>
      </c>
      <c r="F22" s="390" t="s">
        <v>264</v>
      </c>
      <c r="G22" s="582" t="s">
        <v>329</v>
      </c>
      <c r="H22" s="390" t="s">
        <v>264</v>
      </c>
      <c r="I22" s="582" t="s">
        <v>330</v>
      </c>
      <c r="J22" s="390" t="s">
        <v>264</v>
      </c>
      <c r="K22" s="582" t="s">
        <v>331</v>
      </c>
      <c r="L22" s="390" t="s">
        <v>289</v>
      </c>
      <c r="M22" s="582" t="s">
        <v>332</v>
      </c>
      <c r="N22" s="390"/>
      <c r="O22" s="388"/>
    </row>
    <row r="23" spans="4:15" x14ac:dyDescent="0.25">
      <c r="D23" s="386"/>
      <c r="E23" s="582" t="s">
        <v>333</v>
      </c>
      <c r="F23" s="390"/>
      <c r="G23" s="582" t="s">
        <v>333</v>
      </c>
      <c r="H23" s="390"/>
      <c r="I23" s="582" t="s">
        <v>334</v>
      </c>
      <c r="J23" s="390"/>
      <c r="K23" s="582" t="s">
        <v>334</v>
      </c>
      <c r="L23" s="390"/>
      <c r="M23" s="582" t="s">
        <v>335</v>
      </c>
      <c r="N23" s="390"/>
      <c r="O23" s="388"/>
    </row>
    <row r="24" spans="4:15" x14ac:dyDescent="0.25">
      <c r="D24" s="386"/>
      <c r="E24" s="582"/>
      <c r="F24" s="390"/>
      <c r="G24" s="582"/>
      <c r="H24" s="390"/>
      <c r="I24" s="582"/>
      <c r="J24" s="390"/>
      <c r="K24" s="582"/>
      <c r="L24" s="390"/>
      <c r="M24" s="582"/>
      <c r="N24" s="390"/>
      <c r="O24" s="388"/>
    </row>
    <row r="25" spans="4:15" ht="24" x14ac:dyDescent="0.25">
      <c r="D25" s="386" t="s">
        <v>336</v>
      </c>
      <c r="E25" s="582" t="s">
        <v>337</v>
      </c>
      <c r="F25" s="390" t="s">
        <v>264</v>
      </c>
      <c r="G25" s="582" t="s">
        <v>338</v>
      </c>
      <c r="H25" s="390" t="s">
        <v>289</v>
      </c>
      <c r="I25" s="582" t="s">
        <v>339</v>
      </c>
      <c r="J25" s="390" t="s">
        <v>264</v>
      </c>
      <c r="K25" s="582" t="s">
        <v>340</v>
      </c>
      <c r="L25" s="390" t="s">
        <v>264</v>
      </c>
      <c r="M25" s="582" t="s">
        <v>341</v>
      </c>
      <c r="N25" s="390"/>
      <c r="O25" s="388"/>
    </row>
    <row r="26" spans="4:15" x14ac:dyDescent="0.25">
      <c r="D26" s="386"/>
      <c r="E26" s="582" t="s">
        <v>342</v>
      </c>
      <c r="F26" s="390"/>
      <c r="G26" s="582" t="s">
        <v>342</v>
      </c>
      <c r="H26" s="390"/>
      <c r="I26" s="582" t="s">
        <v>343</v>
      </c>
      <c r="J26" s="390"/>
      <c r="K26" s="582" t="s">
        <v>343</v>
      </c>
      <c r="L26" s="390"/>
      <c r="M26" s="582" t="s">
        <v>343</v>
      </c>
      <c r="N26" s="390"/>
      <c r="O26" s="388"/>
    </row>
    <row r="27" spans="4:15" x14ac:dyDescent="0.25">
      <c r="D27" s="386"/>
      <c r="E27" s="582"/>
      <c r="F27" s="390"/>
      <c r="G27" s="582"/>
      <c r="H27" s="390"/>
      <c r="I27" s="582"/>
      <c r="J27" s="390"/>
      <c r="K27" s="582"/>
      <c r="L27" s="390"/>
      <c r="M27" s="582"/>
      <c r="N27" s="390"/>
      <c r="O27" s="388"/>
    </row>
    <row r="28" spans="4:15" x14ac:dyDescent="0.25">
      <c r="D28" s="386" t="s">
        <v>344</v>
      </c>
      <c r="E28" s="582" t="s">
        <v>341</v>
      </c>
      <c r="F28" s="390" t="s">
        <v>264</v>
      </c>
      <c r="G28" s="582" t="s">
        <v>341</v>
      </c>
      <c r="H28" s="390" t="s">
        <v>264</v>
      </c>
      <c r="I28" s="582" t="s">
        <v>345</v>
      </c>
      <c r="J28" s="390" t="s">
        <v>289</v>
      </c>
      <c r="K28" s="582" t="s">
        <v>332</v>
      </c>
      <c r="L28" s="390" t="s">
        <v>289</v>
      </c>
      <c r="M28" s="582" t="s">
        <v>346</v>
      </c>
      <c r="N28" s="390"/>
      <c r="O28" s="388"/>
    </row>
    <row r="29" spans="4:15" x14ac:dyDescent="0.25">
      <c r="D29" s="386"/>
      <c r="E29" s="582" t="s">
        <v>347</v>
      </c>
      <c r="F29" s="390"/>
      <c r="G29" s="582" t="s">
        <v>347</v>
      </c>
      <c r="H29" s="390"/>
      <c r="I29" s="582" t="s">
        <v>347</v>
      </c>
      <c r="J29" s="390"/>
      <c r="K29" s="582" t="s">
        <v>347</v>
      </c>
      <c r="L29" s="390"/>
      <c r="M29" s="582" t="s">
        <v>347</v>
      </c>
      <c r="N29" s="390"/>
      <c r="O29" s="388"/>
    </row>
    <row r="30" spans="4:15" x14ac:dyDescent="0.25">
      <c r="D30" s="386"/>
      <c r="E30" s="582"/>
      <c r="F30" s="390"/>
      <c r="G30" s="582"/>
      <c r="H30" s="390"/>
      <c r="I30" s="582"/>
      <c r="J30" s="390"/>
      <c r="K30" s="582"/>
      <c r="L30" s="390"/>
      <c r="M30" s="582"/>
      <c r="N30" s="390"/>
      <c r="O30" s="388"/>
    </row>
    <row r="31" spans="4:15" x14ac:dyDescent="0.25">
      <c r="D31" s="386" t="s">
        <v>348</v>
      </c>
      <c r="E31" s="582" t="s">
        <v>349</v>
      </c>
      <c r="F31" s="390"/>
      <c r="G31" s="583">
        <v>-1323</v>
      </c>
      <c r="H31" s="390" t="s">
        <v>264</v>
      </c>
      <c r="I31" s="583">
        <v>-1044</v>
      </c>
      <c r="J31" s="390" t="s">
        <v>264</v>
      </c>
      <c r="K31" s="582" t="s">
        <v>350</v>
      </c>
      <c r="L31" s="390"/>
      <c r="M31" s="582" t="s">
        <v>351</v>
      </c>
      <c r="N31" s="390"/>
      <c r="O31" s="388"/>
    </row>
    <row r="32" spans="4:15" ht="15.75" thickBot="1" x14ac:dyDescent="0.3">
      <c r="D32" s="392"/>
      <c r="E32" s="584" t="s">
        <v>352</v>
      </c>
      <c r="F32" s="393"/>
      <c r="G32" s="584" t="s">
        <v>352</v>
      </c>
      <c r="H32" s="393"/>
      <c r="I32" s="584" t="s">
        <v>353</v>
      </c>
      <c r="J32" s="393"/>
      <c r="K32" s="584" t="s">
        <v>354</v>
      </c>
      <c r="L32" s="393"/>
      <c r="M32" s="584" t="s">
        <v>355</v>
      </c>
      <c r="N32" s="393"/>
      <c r="O32" s="388"/>
    </row>
    <row r="33" spans="4:15" x14ac:dyDescent="0.25">
      <c r="D33" s="386"/>
      <c r="E33" s="582"/>
      <c r="F33" s="390"/>
      <c r="G33" s="582"/>
      <c r="H33" s="390"/>
      <c r="I33" s="582"/>
      <c r="J33" s="390"/>
      <c r="K33" s="582"/>
      <c r="L33" s="390"/>
      <c r="M33" s="582"/>
      <c r="N33" s="390"/>
      <c r="O33" s="388"/>
    </row>
    <row r="34" spans="4:15" x14ac:dyDescent="0.25">
      <c r="D34" s="386" t="s">
        <v>356</v>
      </c>
      <c r="E34" s="582">
        <v>28746</v>
      </c>
      <c r="F34" s="390"/>
      <c r="G34" s="582">
        <v>28746</v>
      </c>
      <c r="H34" s="390"/>
      <c r="I34" s="582">
        <v>13119</v>
      </c>
      <c r="J34" s="390"/>
      <c r="K34" s="582">
        <v>13119</v>
      </c>
      <c r="L34" s="390"/>
      <c r="M34" s="582">
        <v>13119</v>
      </c>
      <c r="N34" s="390"/>
      <c r="O34" s="388"/>
    </row>
    <row r="35" spans="4:15" x14ac:dyDescent="0.25">
      <c r="D35" s="386" t="s">
        <v>357</v>
      </c>
      <c r="E35" s="582" t="s">
        <v>358</v>
      </c>
      <c r="F35" s="390"/>
      <c r="G35" s="582" t="s">
        <v>359</v>
      </c>
      <c r="H35" s="390"/>
      <c r="I35" s="582" t="s">
        <v>360</v>
      </c>
      <c r="J35" s="390"/>
      <c r="K35" s="582" t="s">
        <v>361</v>
      </c>
      <c r="L35" s="390"/>
      <c r="M35" s="582" t="s">
        <v>361</v>
      </c>
      <c r="N35" s="390"/>
      <c r="O35" s="388"/>
    </row>
    <row r="36" spans="4:15" ht="24" x14ac:dyDescent="0.25">
      <c r="D36" s="386" t="s">
        <v>362</v>
      </c>
      <c r="E36" s="582" t="s">
        <v>363</v>
      </c>
      <c r="F36" s="390"/>
      <c r="G36" s="582" t="s">
        <v>364</v>
      </c>
      <c r="H36" s="390"/>
      <c r="I36" s="582" t="s">
        <v>365</v>
      </c>
      <c r="J36" s="390"/>
      <c r="K36" s="582" t="s">
        <v>366</v>
      </c>
      <c r="L36" s="390"/>
      <c r="M36" s="582" t="s">
        <v>367</v>
      </c>
      <c r="N36" s="390"/>
      <c r="O36" s="388"/>
    </row>
    <row r="37" spans="4:15" x14ac:dyDescent="0.25">
      <c r="D37" s="386" t="s">
        <v>368</v>
      </c>
      <c r="E37" s="582" t="s">
        <v>369</v>
      </c>
      <c r="F37" s="390"/>
      <c r="G37" s="582" t="s">
        <v>370</v>
      </c>
      <c r="H37" s="390"/>
      <c r="I37" s="582" t="s">
        <v>371</v>
      </c>
      <c r="J37" s="390"/>
      <c r="K37" s="582" t="s">
        <v>372</v>
      </c>
      <c r="L37" s="390"/>
      <c r="M37" s="582" t="s">
        <v>373</v>
      </c>
      <c r="N37" s="390"/>
      <c r="O37" s="388"/>
    </row>
    <row r="38" spans="4:15" x14ac:dyDescent="0.25">
      <c r="D38" s="386" t="s">
        <v>374</v>
      </c>
      <c r="E38" s="582" t="s">
        <v>375</v>
      </c>
      <c r="F38" s="390"/>
      <c r="G38" s="582" t="s">
        <v>375</v>
      </c>
      <c r="H38" s="390"/>
      <c r="I38" s="582" t="s">
        <v>375</v>
      </c>
      <c r="J38" s="390"/>
      <c r="K38" s="582" t="s">
        <v>375</v>
      </c>
      <c r="L38" s="390"/>
      <c r="M38" s="582" t="s">
        <v>375</v>
      </c>
      <c r="N38" s="390"/>
      <c r="O38" s="388"/>
    </row>
    <row r="39" spans="4:15" x14ac:dyDescent="0.25">
      <c r="D39" s="386" t="s">
        <v>376</v>
      </c>
      <c r="E39" s="582" t="s">
        <v>377</v>
      </c>
      <c r="F39" s="390"/>
      <c r="G39" s="582" t="s">
        <v>378</v>
      </c>
      <c r="H39" s="390"/>
      <c r="I39" s="582" t="s">
        <v>379</v>
      </c>
      <c r="J39" s="390"/>
      <c r="K39" s="582" t="s">
        <v>380</v>
      </c>
      <c r="L39" s="390"/>
      <c r="M39" s="582" t="s">
        <v>381</v>
      </c>
      <c r="N39" s="390"/>
      <c r="O39" s="388"/>
    </row>
    <row r="40" spans="4:15" ht="15.75" thickBot="1" x14ac:dyDescent="0.3">
      <c r="D40" s="392"/>
      <c r="E40" s="394"/>
      <c r="F40" s="393"/>
      <c r="G40" s="393"/>
      <c r="H40" s="393"/>
      <c r="I40" s="394"/>
      <c r="J40" s="393"/>
      <c r="K40" s="394"/>
      <c r="L40" s="393"/>
      <c r="M40" s="394"/>
      <c r="N40" s="393"/>
      <c r="O40" s="388"/>
    </row>
    <row r="41" spans="4:15" ht="15.75" thickBot="1" x14ac:dyDescent="0.3">
      <c r="D41" s="395"/>
      <c r="E41" s="394"/>
      <c r="F41" s="394"/>
      <c r="G41" s="393"/>
      <c r="H41" s="393"/>
      <c r="I41" s="394"/>
      <c r="J41" s="394"/>
      <c r="K41" s="394"/>
      <c r="L41" s="394"/>
      <c r="M41" s="394"/>
      <c r="N41" s="394"/>
      <c r="O41" s="388"/>
    </row>
    <row r="42" spans="4:15" x14ac:dyDescent="0.25">
      <c r="D42" s="671" t="s">
        <v>726</v>
      </c>
      <c r="E42" s="671"/>
      <c r="F42" s="671"/>
      <c r="G42" s="671"/>
      <c r="H42" s="671"/>
      <c r="I42" s="671"/>
      <c r="J42" s="671"/>
      <c r="K42" s="671"/>
      <c r="L42" s="671"/>
      <c r="M42" s="671"/>
      <c r="N42" s="671"/>
      <c r="O42" s="670"/>
    </row>
    <row r="43" spans="4:15" x14ac:dyDescent="0.25">
      <c r="D43" s="672"/>
      <c r="E43" s="672"/>
      <c r="F43" s="672"/>
      <c r="G43" s="672"/>
      <c r="H43" s="672"/>
      <c r="I43" s="672"/>
      <c r="J43" s="672"/>
      <c r="K43" s="672"/>
      <c r="L43" s="672"/>
      <c r="M43" s="672"/>
      <c r="N43" s="672"/>
      <c r="O43" s="670"/>
    </row>
  </sheetData>
  <mergeCells count="30">
    <mergeCell ref="O4:O5"/>
    <mergeCell ref="D42:N43"/>
    <mergeCell ref="O42:O43"/>
    <mergeCell ref="J9:J10"/>
    <mergeCell ref="K9:K10"/>
    <mergeCell ref="L9:L10"/>
    <mergeCell ref="M9:M10"/>
    <mergeCell ref="N9:N10"/>
    <mergeCell ref="O9:O10"/>
    <mergeCell ref="E9:E10"/>
    <mergeCell ref="F9:F10"/>
    <mergeCell ref="G9:G10"/>
    <mergeCell ref="H9:H10"/>
    <mergeCell ref="I9:I10"/>
    <mergeCell ref="J4:J5"/>
    <mergeCell ref="E4:E5"/>
    <mergeCell ref="D2:O2"/>
    <mergeCell ref="E3:F3"/>
    <mergeCell ref="G3:H3"/>
    <mergeCell ref="I3:J3"/>
    <mergeCell ref="K3:L3"/>
    <mergeCell ref="M3:O3"/>
    <mergeCell ref="L4:L5"/>
    <mergeCell ref="M4:M5"/>
    <mergeCell ref="N4:N5"/>
    <mergeCell ref="F4:F5"/>
    <mergeCell ref="G4:G5"/>
    <mergeCell ref="H4:H5"/>
    <mergeCell ref="I4:I5"/>
    <mergeCell ref="K4:K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5D8-A884-47BF-A39E-29FB2E6687E3}">
  <dimension ref="A1:N26"/>
  <sheetViews>
    <sheetView topLeftCell="A2" workbookViewId="0">
      <selection activeCell="B7" sqref="B7"/>
    </sheetView>
  </sheetViews>
  <sheetFormatPr defaultRowHeight="15" x14ac:dyDescent="0.25"/>
  <cols>
    <col min="2" max="2" width="11.42578125" bestFit="1" customWidth="1"/>
    <col min="3" max="3" width="25.7109375" customWidth="1"/>
    <col min="4" max="10" width="8.7109375" customWidth="1"/>
    <col min="13" max="13" width="15.1406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5" spans="1:14" x14ac:dyDescent="0.25">
      <c r="D5" s="2"/>
    </row>
    <row r="7" spans="1:14" ht="18.75" x14ac:dyDescent="0.3">
      <c r="A7" s="1" t="s">
        <v>0</v>
      </c>
      <c r="B7" s="594" t="s">
        <v>777</v>
      </c>
      <c r="C7" s="1"/>
      <c r="D7" s="1"/>
      <c r="E7" s="1"/>
      <c r="F7" s="1"/>
      <c r="G7" s="1"/>
      <c r="H7" s="1"/>
      <c r="I7" s="1"/>
      <c r="J7" s="1"/>
    </row>
    <row r="8" spans="1:14" x14ac:dyDescent="0.25">
      <c r="A8" s="1"/>
      <c r="B8" s="379"/>
      <c r="C8" s="379"/>
      <c r="D8" s="670"/>
      <c r="E8" s="670"/>
      <c r="F8" s="670"/>
      <c r="G8" s="670"/>
      <c r="H8" s="670"/>
      <c r="I8" s="670"/>
      <c r="J8" s="670"/>
      <c r="K8" s="670"/>
      <c r="L8" s="670"/>
      <c r="M8" s="670"/>
      <c r="N8" s="670"/>
    </row>
    <row r="9" spans="1:14" ht="24" x14ac:dyDescent="0.25">
      <c r="A9" s="1"/>
      <c r="B9" s="378"/>
      <c r="C9" s="378"/>
      <c r="D9" s="673" t="s">
        <v>240</v>
      </c>
      <c r="E9" s="673"/>
      <c r="F9" s="673"/>
      <c r="G9" s="673"/>
      <c r="H9" s="673"/>
      <c r="I9" s="673"/>
      <c r="J9" s="673" t="s">
        <v>241</v>
      </c>
      <c r="K9" s="673"/>
      <c r="L9" s="673"/>
      <c r="M9" s="549" t="s">
        <v>220</v>
      </c>
      <c r="N9" s="388"/>
    </row>
    <row r="10" spans="1:14" x14ac:dyDescent="0.25">
      <c r="B10" s="379"/>
      <c r="C10" s="379"/>
      <c r="D10" s="674" t="s">
        <v>243</v>
      </c>
      <c r="E10" s="674" t="s">
        <v>244</v>
      </c>
      <c r="F10" s="675" t="s">
        <v>245</v>
      </c>
      <c r="G10" s="674" t="s">
        <v>246</v>
      </c>
      <c r="H10" s="674" t="s">
        <v>247</v>
      </c>
      <c r="I10" s="674" t="s">
        <v>248</v>
      </c>
      <c r="J10" s="677" t="s">
        <v>383</v>
      </c>
      <c r="K10" s="674" t="s">
        <v>250</v>
      </c>
      <c r="L10" s="674"/>
      <c r="M10" s="396"/>
      <c r="N10" s="388"/>
    </row>
    <row r="11" spans="1:14" x14ac:dyDescent="0.25">
      <c r="B11" s="678" t="s">
        <v>384</v>
      </c>
      <c r="C11" s="678"/>
      <c r="D11" s="674"/>
      <c r="E11" s="674"/>
      <c r="F11" s="675"/>
      <c r="G11" s="674"/>
      <c r="H11" s="674"/>
      <c r="I11" s="674"/>
      <c r="J11" s="677"/>
      <c r="K11" s="674"/>
      <c r="L11" s="674"/>
      <c r="M11" s="378"/>
      <c r="N11" s="388"/>
    </row>
    <row r="12" spans="1:14" x14ac:dyDescent="0.25">
      <c r="B12" s="678"/>
      <c r="C12" s="678"/>
      <c r="D12" s="379"/>
      <c r="E12" s="379"/>
      <c r="F12" s="379"/>
      <c r="G12" s="379"/>
      <c r="H12" s="379"/>
      <c r="I12" s="379"/>
      <c r="J12" s="379"/>
      <c r="K12" s="660"/>
      <c r="L12" s="660"/>
      <c r="M12" s="379"/>
      <c r="N12" s="388"/>
    </row>
    <row r="13" spans="1:14" x14ac:dyDescent="0.25">
      <c r="B13" s="678"/>
      <c r="C13" s="678"/>
      <c r="D13" s="397">
        <v>0.08</v>
      </c>
      <c r="E13" s="398">
        <v>6.0999999999999999E-2</v>
      </c>
      <c r="F13" s="398">
        <v>4.4999999999999998E-2</v>
      </c>
      <c r="G13" s="398">
        <v>4.9000000000000002E-2</v>
      </c>
      <c r="H13" s="398">
        <v>1.7000000000000001E-2</v>
      </c>
      <c r="I13" s="397">
        <v>0</v>
      </c>
      <c r="J13" s="398">
        <v>6.7000000000000004E-2</v>
      </c>
      <c r="K13" s="679">
        <v>7.3999999999999996E-2</v>
      </c>
      <c r="L13" s="679"/>
      <c r="M13" s="398">
        <v>6.9000000000000006E-2</v>
      </c>
      <c r="N13" s="388"/>
    </row>
    <row r="14" spans="1:14" x14ac:dyDescent="0.25">
      <c r="B14" s="379"/>
      <c r="C14" s="379"/>
      <c r="D14" s="379"/>
      <c r="E14" s="379"/>
      <c r="F14" s="379"/>
      <c r="G14" s="379"/>
      <c r="H14" s="379"/>
      <c r="I14" s="379"/>
      <c r="J14" s="379"/>
      <c r="K14" s="660"/>
      <c r="L14" s="660"/>
      <c r="M14" s="379"/>
      <c r="N14" s="388"/>
    </row>
    <row r="15" spans="1:14" x14ac:dyDescent="0.25">
      <c r="B15" s="678" t="s">
        <v>385</v>
      </c>
      <c r="C15" s="678"/>
      <c r="D15" s="378"/>
      <c r="E15" s="378"/>
      <c r="F15" s="378"/>
      <c r="G15" s="378"/>
      <c r="H15" s="378"/>
      <c r="I15" s="378"/>
      <c r="J15" s="378"/>
      <c r="K15" s="661"/>
      <c r="L15" s="661"/>
      <c r="M15" s="378"/>
      <c r="N15" s="388"/>
    </row>
    <row r="16" spans="1:14" x14ac:dyDescent="0.25">
      <c r="B16" s="678"/>
      <c r="C16" s="678"/>
      <c r="D16" s="379"/>
      <c r="E16" s="379"/>
      <c r="F16" s="379"/>
      <c r="G16" s="379"/>
      <c r="H16" s="379"/>
      <c r="I16" s="379"/>
      <c r="J16" s="379"/>
      <c r="K16" s="660"/>
      <c r="L16" s="660"/>
      <c r="M16" s="379"/>
      <c r="N16" s="388"/>
    </row>
    <row r="17" spans="2:14" x14ac:dyDescent="0.25">
      <c r="B17" s="399" t="s">
        <v>386</v>
      </c>
      <c r="C17" s="378"/>
      <c r="D17" s="585">
        <v>0.23300000000000001</v>
      </c>
      <c r="E17" s="585">
        <v>0.16900000000000001</v>
      </c>
      <c r="F17" s="585">
        <v>0.23899999999999999</v>
      </c>
      <c r="G17" s="585">
        <v>0.192</v>
      </c>
      <c r="H17" s="585">
        <v>0.06</v>
      </c>
      <c r="I17" s="585">
        <v>0</v>
      </c>
      <c r="J17" s="585">
        <v>0.19500000000000001</v>
      </c>
      <c r="K17" s="676">
        <v>0.25</v>
      </c>
      <c r="L17" s="676"/>
      <c r="M17" s="585">
        <v>0.21299999999999999</v>
      </c>
      <c r="N17" s="388"/>
    </row>
    <row r="18" spans="2:14" x14ac:dyDescent="0.25">
      <c r="B18" s="400" t="s">
        <v>387</v>
      </c>
      <c r="C18" s="379"/>
      <c r="D18" s="586">
        <v>0.28799999999999998</v>
      </c>
      <c r="E18" s="586">
        <v>0.26</v>
      </c>
      <c r="F18" s="586">
        <v>0.20499999999999999</v>
      </c>
      <c r="G18" s="586">
        <v>0.27900000000000003</v>
      </c>
      <c r="H18" s="586">
        <v>2.5999999999999999E-2</v>
      </c>
      <c r="I18" s="586">
        <v>0</v>
      </c>
      <c r="J18" s="586">
        <v>0.27600000000000002</v>
      </c>
      <c r="K18" s="680">
        <v>0.254</v>
      </c>
      <c r="L18" s="680"/>
      <c r="M18" s="586">
        <v>0.26900000000000002</v>
      </c>
      <c r="N18" s="388"/>
    </row>
    <row r="19" spans="2:14" x14ac:dyDescent="0.25">
      <c r="B19" s="399" t="s">
        <v>388</v>
      </c>
      <c r="C19" s="378"/>
      <c r="D19" s="585">
        <v>0.14399999999999999</v>
      </c>
      <c r="E19" s="585">
        <v>0.17599999999999999</v>
      </c>
      <c r="F19" s="585">
        <v>0.14399999999999999</v>
      </c>
      <c r="G19" s="585">
        <v>0.23200000000000001</v>
      </c>
      <c r="H19" s="585">
        <v>0.36299999999999999</v>
      </c>
      <c r="I19" s="585">
        <v>0.67100000000000004</v>
      </c>
      <c r="J19" s="585">
        <v>0.16700000000000001</v>
      </c>
      <c r="K19" s="676">
        <v>0.15</v>
      </c>
      <c r="L19" s="676"/>
      <c r="M19" s="585">
        <v>0.161</v>
      </c>
      <c r="N19" s="388"/>
    </row>
    <row r="20" spans="2:14" x14ac:dyDescent="0.25">
      <c r="B20" s="400" t="s">
        <v>389</v>
      </c>
      <c r="C20" s="379"/>
      <c r="D20" s="586">
        <v>0.33600000000000002</v>
      </c>
      <c r="E20" s="586">
        <v>0.39500000000000002</v>
      </c>
      <c r="F20" s="586">
        <v>0.41199999999999998</v>
      </c>
      <c r="G20" s="586">
        <v>0.29699999999999999</v>
      </c>
      <c r="H20" s="586">
        <v>0.55100000000000005</v>
      </c>
      <c r="I20" s="586">
        <v>0.32900000000000001</v>
      </c>
      <c r="J20" s="586">
        <v>0.36199999999999999</v>
      </c>
      <c r="K20" s="680">
        <v>0.34599999999999997</v>
      </c>
      <c r="L20" s="680"/>
      <c r="M20" s="586">
        <v>0.35699999999999998</v>
      </c>
      <c r="N20" s="388"/>
    </row>
    <row r="21" spans="2:14" x14ac:dyDescent="0.25">
      <c r="B21" s="378"/>
      <c r="C21" s="378"/>
      <c r="D21" s="587"/>
      <c r="E21" s="587"/>
      <c r="F21" s="587"/>
      <c r="G21" s="587"/>
      <c r="H21" s="587"/>
      <c r="I21" s="587"/>
      <c r="J21" s="587"/>
      <c r="K21" s="681"/>
      <c r="L21" s="681"/>
      <c r="M21" s="587"/>
      <c r="N21" s="388"/>
    </row>
    <row r="22" spans="2:14" x14ac:dyDescent="0.25">
      <c r="B22" s="682" t="s">
        <v>390</v>
      </c>
      <c r="C22" s="682"/>
      <c r="D22" s="588"/>
      <c r="E22" s="588"/>
      <c r="F22" s="588"/>
      <c r="G22" s="588"/>
      <c r="H22" s="588"/>
      <c r="I22" s="588"/>
      <c r="J22" s="588"/>
      <c r="K22" s="683"/>
      <c r="L22" s="683"/>
      <c r="M22" s="588"/>
      <c r="N22" s="388"/>
    </row>
    <row r="23" spans="2:14" x14ac:dyDescent="0.25">
      <c r="B23" s="682"/>
      <c r="C23" s="682"/>
      <c r="D23" s="587"/>
      <c r="E23" s="587"/>
      <c r="F23" s="587"/>
      <c r="G23" s="587"/>
      <c r="H23" s="587"/>
      <c r="I23" s="587"/>
      <c r="J23" s="587"/>
      <c r="K23" s="681"/>
      <c r="L23" s="681"/>
      <c r="M23" s="587"/>
      <c r="N23" s="388"/>
    </row>
    <row r="24" spans="2:14" ht="34.5" customHeight="1" x14ac:dyDescent="0.25">
      <c r="B24" s="682" t="s">
        <v>391</v>
      </c>
      <c r="C24" s="682"/>
      <c r="D24" s="586">
        <v>0.151</v>
      </c>
      <c r="E24" s="586">
        <v>0.19600000000000001</v>
      </c>
      <c r="F24" s="586">
        <v>0.27700000000000002</v>
      </c>
      <c r="G24" s="586">
        <v>0.23300000000000001</v>
      </c>
      <c r="H24" s="586">
        <v>0.33400000000000002</v>
      </c>
      <c r="I24" s="586">
        <v>0.498</v>
      </c>
      <c r="J24" s="586">
        <v>0.16800000000000001</v>
      </c>
      <c r="K24" s="680">
        <v>0.20499999999999999</v>
      </c>
      <c r="L24" s="680"/>
      <c r="M24" s="586">
        <v>0.18</v>
      </c>
      <c r="N24" s="388"/>
    </row>
    <row r="25" spans="2:14" ht="22.5" customHeight="1" x14ac:dyDescent="0.25">
      <c r="B25" s="684" t="s">
        <v>392</v>
      </c>
      <c r="C25" s="684"/>
      <c r="D25" s="585">
        <v>0.84899999999999998</v>
      </c>
      <c r="E25" s="585">
        <v>0.80400000000000005</v>
      </c>
      <c r="F25" s="585">
        <v>0.72299999999999998</v>
      </c>
      <c r="G25" s="585">
        <v>0.76700000000000002</v>
      </c>
      <c r="H25" s="585">
        <v>0.66600000000000004</v>
      </c>
      <c r="I25" s="585">
        <v>0.502</v>
      </c>
      <c r="J25" s="585">
        <v>0.83199999999999996</v>
      </c>
      <c r="K25" s="676">
        <v>0.79500000000000004</v>
      </c>
      <c r="L25" s="676"/>
      <c r="M25" s="585">
        <v>0.82</v>
      </c>
      <c r="N25" s="388"/>
    </row>
    <row r="26" spans="2:14" ht="19.5" customHeight="1" x14ac:dyDescent="0.25">
      <c r="D26" s="379"/>
      <c r="E26" s="379"/>
      <c r="F26" s="379"/>
      <c r="G26" s="379"/>
      <c r="H26" s="379"/>
      <c r="I26" s="379"/>
      <c r="J26" s="379"/>
      <c r="K26" s="660"/>
      <c r="L26" s="660"/>
      <c r="M26" s="379"/>
      <c r="N26" s="388"/>
    </row>
  </sheetData>
  <mergeCells count="31">
    <mergeCell ref="K25:L25"/>
    <mergeCell ref="K26:L26"/>
    <mergeCell ref="K20:L20"/>
    <mergeCell ref="K21:L21"/>
    <mergeCell ref="B22:C23"/>
    <mergeCell ref="K22:L22"/>
    <mergeCell ref="K23:L23"/>
    <mergeCell ref="B24:C24"/>
    <mergeCell ref="K24:L24"/>
    <mergeCell ref="B25:C25"/>
    <mergeCell ref="K19:L19"/>
    <mergeCell ref="J10:J11"/>
    <mergeCell ref="K10:L11"/>
    <mergeCell ref="B11:C13"/>
    <mergeCell ref="K12:L12"/>
    <mergeCell ref="K13:L13"/>
    <mergeCell ref="K14:L14"/>
    <mergeCell ref="B15:C16"/>
    <mergeCell ref="K15:L15"/>
    <mergeCell ref="K16:L16"/>
    <mergeCell ref="K17:L17"/>
    <mergeCell ref="K18:L18"/>
    <mergeCell ref="D8:N8"/>
    <mergeCell ref="D9:I9"/>
    <mergeCell ref="D10:D11"/>
    <mergeCell ref="E10:E11"/>
    <mergeCell ref="F10:F11"/>
    <mergeCell ref="G10:G11"/>
    <mergeCell ref="H10:H11"/>
    <mergeCell ref="I10:I11"/>
    <mergeCell ref="J9:L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392D-5CB7-4879-85F1-378EB7CCCF55}">
  <dimension ref="B1:N23"/>
  <sheetViews>
    <sheetView workbookViewId="0">
      <selection activeCell="C4" sqref="C4"/>
    </sheetView>
  </sheetViews>
  <sheetFormatPr defaultRowHeight="15" x14ac:dyDescent="0.25"/>
  <cols>
    <col min="2" max="2" width="8.5703125" customWidth="1"/>
    <col min="3" max="3" width="8.7109375" customWidth="1"/>
    <col min="4" max="4" width="21.5703125" customWidth="1"/>
    <col min="5" max="10" width="8.7109375" customWidth="1"/>
    <col min="13" max="13" width="12.42578125" customWidth="1"/>
  </cols>
  <sheetData>
    <row r="1" spans="2:14" x14ac:dyDescent="0.25">
      <c r="D1" s="2"/>
    </row>
    <row r="3" spans="2:14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2:14" ht="18.75" x14ac:dyDescent="0.3">
      <c r="B4" s="1"/>
      <c r="C4" s="594" t="s">
        <v>778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15" customHeight="1" x14ac:dyDescent="0.25">
      <c r="B5" s="1"/>
      <c r="C5" s="378"/>
      <c r="D5" s="378"/>
      <c r="E5" s="673" t="s">
        <v>240</v>
      </c>
      <c r="F5" s="673"/>
      <c r="G5" s="673"/>
      <c r="H5" s="673"/>
      <c r="I5" s="673"/>
      <c r="J5" s="673"/>
      <c r="K5" s="673" t="s">
        <v>241</v>
      </c>
      <c r="L5" s="673"/>
      <c r="M5" s="551" t="s">
        <v>219</v>
      </c>
      <c r="N5" s="551"/>
    </row>
    <row r="6" spans="2:14" x14ac:dyDescent="0.25">
      <c r="C6" s="379"/>
      <c r="D6" s="379"/>
      <c r="E6" s="674" t="s">
        <v>243</v>
      </c>
      <c r="F6" s="674" t="s">
        <v>244</v>
      </c>
      <c r="G6" s="675" t="s">
        <v>245</v>
      </c>
      <c r="H6" s="674" t="s">
        <v>246</v>
      </c>
      <c r="I6" s="674" t="s">
        <v>247</v>
      </c>
      <c r="J6" s="674" t="s">
        <v>248</v>
      </c>
      <c r="K6" s="677" t="s">
        <v>383</v>
      </c>
      <c r="L6" s="674" t="s">
        <v>250</v>
      </c>
      <c r="M6" s="396"/>
      <c r="N6" s="388"/>
    </row>
    <row r="7" spans="2:14" x14ac:dyDescent="0.25">
      <c r="C7" s="678" t="s">
        <v>384</v>
      </c>
      <c r="D7" s="678"/>
      <c r="E7" s="674"/>
      <c r="F7" s="674"/>
      <c r="G7" s="675"/>
      <c r="H7" s="674"/>
      <c r="I7" s="674"/>
      <c r="J7" s="674"/>
      <c r="K7" s="677"/>
      <c r="L7" s="674"/>
      <c r="M7" s="378"/>
      <c r="N7" s="388"/>
    </row>
    <row r="8" spans="2:14" x14ac:dyDescent="0.25">
      <c r="C8" s="678"/>
      <c r="D8" s="678"/>
      <c r="E8" s="379"/>
      <c r="F8" s="379"/>
      <c r="G8" s="379"/>
      <c r="H8" s="379"/>
      <c r="I8" s="379"/>
      <c r="J8" s="379"/>
      <c r="K8" s="379"/>
      <c r="L8" s="379"/>
      <c r="M8" s="379"/>
      <c r="N8" s="388"/>
    </row>
    <row r="9" spans="2:14" x14ac:dyDescent="0.25">
      <c r="C9" s="678"/>
      <c r="D9" s="678"/>
      <c r="E9" s="398">
        <v>0.54900000000000004</v>
      </c>
      <c r="F9" s="398">
        <v>0.30099999999999999</v>
      </c>
      <c r="G9" s="398">
        <v>0.27700000000000002</v>
      </c>
      <c r="H9" s="398">
        <v>0.26500000000000001</v>
      </c>
      <c r="I9" s="397">
        <v>0.16</v>
      </c>
      <c r="J9" s="398">
        <v>0.30399999999999999</v>
      </c>
      <c r="K9" s="398">
        <v>0.42699999999999999</v>
      </c>
      <c r="L9" s="398">
        <v>0.65700000000000003</v>
      </c>
      <c r="M9" s="398">
        <v>0.48499999999999999</v>
      </c>
      <c r="N9" s="388"/>
    </row>
    <row r="10" spans="2:14" x14ac:dyDescent="0.25"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88"/>
    </row>
    <row r="11" spans="2:14" x14ac:dyDescent="0.25">
      <c r="C11" s="678" t="s">
        <v>385</v>
      </c>
      <c r="D11" s="678"/>
      <c r="E11" s="378"/>
      <c r="F11" s="378"/>
      <c r="G11" s="378"/>
      <c r="H11" s="378"/>
      <c r="I11" s="378"/>
      <c r="J11" s="378"/>
      <c r="K11" s="378"/>
      <c r="L11" s="378"/>
      <c r="M11" s="378"/>
      <c r="N11" s="388"/>
    </row>
    <row r="12" spans="2:14" x14ac:dyDescent="0.25">
      <c r="C12" s="678"/>
      <c r="D12" s="678"/>
      <c r="E12" s="379"/>
      <c r="F12" s="379"/>
      <c r="G12" s="379"/>
      <c r="H12" s="379"/>
      <c r="I12" s="379"/>
      <c r="J12" s="379"/>
      <c r="K12" s="379"/>
      <c r="L12" s="379"/>
      <c r="M12" s="379"/>
      <c r="N12" s="388"/>
    </row>
    <row r="13" spans="2:14" x14ac:dyDescent="0.25">
      <c r="C13" s="399" t="s">
        <v>386</v>
      </c>
      <c r="D13" s="378"/>
      <c r="E13" s="585">
        <v>0.154</v>
      </c>
      <c r="F13" s="585">
        <v>0.104</v>
      </c>
      <c r="G13" s="585">
        <v>0.1</v>
      </c>
      <c r="H13" s="585">
        <v>0.13800000000000001</v>
      </c>
      <c r="I13" s="585">
        <v>0.10199999999999999</v>
      </c>
      <c r="J13" s="585">
        <v>0.112</v>
      </c>
      <c r="K13" s="585">
        <v>0.14499999999999999</v>
      </c>
      <c r="L13" s="585">
        <v>0.13900000000000001</v>
      </c>
      <c r="M13" s="585">
        <v>0.14399999999999999</v>
      </c>
      <c r="N13" s="388"/>
    </row>
    <row r="14" spans="2:14" x14ac:dyDescent="0.25">
      <c r="C14" s="400" t="s">
        <v>387</v>
      </c>
      <c r="D14" s="379"/>
      <c r="E14" s="586">
        <v>0.372</v>
      </c>
      <c r="F14" s="586">
        <v>0.435</v>
      </c>
      <c r="G14" s="586">
        <v>0.4</v>
      </c>
      <c r="H14" s="586">
        <v>0.35699999999999998</v>
      </c>
      <c r="I14" s="586">
        <v>0.36899999999999999</v>
      </c>
      <c r="J14" s="586">
        <v>0.34100000000000003</v>
      </c>
      <c r="K14" s="586">
        <v>0.4</v>
      </c>
      <c r="L14" s="586">
        <v>0.32200000000000001</v>
      </c>
      <c r="M14" s="586">
        <v>0.38</v>
      </c>
      <c r="N14" s="388"/>
    </row>
    <row r="15" spans="2:14" x14ac:dyDescent="0.25">
      <c r="C15" s="399" t="s">
        <v>388</v>
      </c>
      <c r="D15" s="378"/>
      <c r="E15" s="585">
        <v>0.41499999999999998</v>
      </c>
      <c r="F15" s="585">
        <v>0.41299999999999998</v>
      </c>
      <c r="G15" s="585">
        <v>0.44600000000000001</v>
      </c>
      <c r="H15" s="585">
        <v>0.435</v>
      </c>
      <c r="I15" s="585">
        <v>0.47099999999999997</v>
      </c>
      <c r="J15" s="585">
        <v>0.54700000000000004</v>
      </c>
      <c r="K15" s="585">
        <v>0.40100000000000002</v>
      </c>
      <c r="L15" s="585">
        <v>0.46700000000000003</v>
      </c>
      <c r="M15" s="585">
        <v>0.41799999999999998</v>
      </c>
      <c r="N15" s="388"/>
    </row>
    <row r="16" spans="2:14" x14ac:dyDescent="0.25">
      <c r="C16" s="400" t="s">
        <v>389</v>
      </c>
      <c r="D16" s="379"/>
      <c r="E16" s="586">
        <v>5.8999999999999997E-2</v>
      </c>
      <c r="F16" s="586">
        <v>4.9000000000000002E-2</v>
      </c>
      <c r="G16" s="586">
        <v>5.3999999999999999E-2</v>
      </c>
      <c r="H16" s="586">
        <v>7.0000000000000007E-2</v>
      </c>
      <c r="I16" s="586">
        <v>5.8000000000000003E-2</v>
      </c>
      <c r="J16" s="586">
        <v>0</v>
      </c>
      <c r="K16" s="586">
        <v>5.3999999999999999E-2</v>
      </c>
      <c r="L16" s="586">
        <v>7.2999999999999995E-2</v>
      </c>
      <c r="M16" s="586">
        <v>5.8999999999999997E-2</v>
      </c>
      <c r="N16" s="388"/>
    </row>
    <row r="17" spans="3:14" x14ac:dyDescent="0.25">
      <c r="C17" s="378"/>
      <c r="D17" s="378"/>
      <c r="E17" s="587"/>
      <c r="F17" s="587"/>
      <c r="G17" s="587"/>
      <c r="H17" s="587"/>
      <c r="I17" s="587"/>
      <c r="J17" s="587"/>
      <c r="K17" s="587"/>
      <c r="L17" s="587"/>
      <c r="M17" s="587"/>
      <c r="N17" s="388"/>
    </row>
    <row r="18" spans="3:14" x14ac:dyDescent="0.25">
      <c r="C18" s="682" t="s">
        <v>390</v>
      </c>
      <c r="D18" s="682"/>
      <c r="E18" s="588"/>
      <c r="F18" s="588"/>
      <c r="G18" s="588"/>
      <c r="H18" s="588"/>
      <c r="I18" s="588"/>
      <c r="J18" s="588"/>
      <c r="K18" s="588"/>
      <c r="L18" s="588"/>
      <c r="M18" s="588"/>
      <c r="N18" s="388"/>
    </row>
    <row r="19" spans="3:14" x14ac:dyDescent="0.25">
      <c r="C19" s="682"/>
      <c r="D19" s="682"/>
      <c r="E19" s="587"/>
      <c r="F19" s="587"/>
      <c r="G19" s="587"/>
      <c r="H19" s="587"/>
      <c r="I19" s="587"/>
      <c r="J19" s="587"/>
      <c r="K19" s="587"/>
      <c r="L19" s="587"/>
      <c r="M19" s="587"/>
      <c r="N19" s="388"/>
    </row>
    <row r="20" spans="3:14" x14ac:dyDescent="0.25">
      <c r="C20" s="685" t="s">
        <v>391</v>
      </c>
      <c r="D20" s="685"/>
      <c r="E20" s="586">
        <v>9.1999999999999998E-2</v>
      </c>
      <c r="F20" s="586">
        <v>0.159</v>
      </c>
      <c r="G20" s="586">
        <v>0.189</v>
      </c>
      <c r="H20" s="586">
        <v>0.253</v>
      </c>
      <c r="I20" s="586">
        <v>0.38100000000000001</v>
      </c>
      <c r="J20" s="586">
        <v>0.36099999999999999</v>
      </c>
      <c r="K20" s="586">
        <v>0.13300000000000001</v>
      </c>
      <c r="L20" s="586">
        <v>6.9000000000000006E-2</v>
      </c>
      <c r="M20" s="586">
        <v>0.11600000000000001</v>
      </c>
      <c r="N20" s="388"/>
    </row>
    <row r="21" spans="3:14" ht="24.75" customHeight="1" x14ac:dyDescent="0.25">
      <c r="C21" s="684" t="s">
        <v>392</v>
      </c>
      <c r="D21" s="684"/>
      <c r="E21" s="676">
        <v>0.90800000000000003</v>
      </c>
      <c r="F21" s="676">
        <v>0.84099999999999997</v>
      </c>
      <c r="G21" s="676">
        <v>0.81100000000000005</v>
      </c>
      <c r="H21" s="676">
        <v>0.747</v>
      </c>
      <c r="I21" s="676">
        <v>0.61899999999999999</v>
      </c>
      <c r="J21" s="676">
        <v>0.63900000000000001</v>
      </c>
      <c r="K21" s="676">
        <v>0.86699999999999999</v>
      </c>
      <c r="L21" s="676">
        <v>0.93200000000000005</v>
      </c>
      <c r="M21" s="676">
        <v>0.88400000000000001</v>
      </c>
      <c r="N21" s="670"/>
    </row>
    <row r="22" spans="3:14" x14ac:dyDescent="0.25">
      <c r="C22" s="550"/>
      <c r="D22" s="550"/>
      <c r="E22" s="676"/>
      <c r="F22" s="676"/>
      <c r="G22" s="676"/>
      <c r="H22" s="676"/>
      <c r="I22" s="676"/>
      <c r="J22" s="676"/>
      <c r="K22" s="676">
        <v>0.86699999999999999</v>
      </c>
      <c r="L22" s="676"/>
      <c r="M22" s="676"/>
      <c r="N22" s="670"/>
    </row>
    <row r="23" spans="3:14" x14ac:dyDescent="0.25">
      <c r="C23" s="550"/>
      <c r="D23" s="550"/>
      <c r="E23" s="379"/>
      <c r="F23" s="379"/>
      <c r="G23" s="379"/>
      <c r="H23" s="379"/>
      <c r="I23" s="379"/>
      <c r="J23" s="379"/>
      <c r="K23" s="379"/>
      <c r="L23" s="379"/>
      <c r="M23" s="379"/>
      <c r="N23" s="388"/>
    </row>
  </sheetData>
  <mergeCells count="25">
    <mergeCell ref="L21:L22"/>
    <mergeCell ref="M21:M22"/>
    <mergeCell ref="N21:N22"/>
    <mergeCell ref="E21:E22"/>
    <mergeCell ref="F21:F22"/>
    <mergeCell ref="G21:G22"/>
    <mergeCell ref="H21:H22"/>
    <mergeCell ref="I21:I22"/>
    <mergeCell ref="K21:K22"/>
    <mergeCell ref="C21:D21"/>
    <mergeCell ref="C20:D20"/>
    <mergeCell ref="E5:J5"/>
    <mergeCell ref="K5:L5"/>
    <mergeCell ref="E6:E7"/>
    <mergeCell ref="F6:F7"/>
    <mergeCell ref="G6:G7"/>
    <mergeCell ref="H6:H7"/>
    <mergeCell ref="I6:I7"/>
    <mergeCell ref="J6:J7"/>
    <mergeCell ref="K6:K7"/>
    <mergeCell ref="L6:L7"/>
    <mergeCell ref="C7:D9"/>
    <mergeCell ref="C11:D12"/>
    <mergeCell ref="C18:D19"/>
    <mergeCell ref="J21:J2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116E-DF87-4D34-8686-6D30DCC4EE29}">
  <dimension ref="B1:D5"/>
  <sheetViews>
    <sheetView topLeftCell="A4" workbookViewId="0">
      <selection activeCell="O9" sqref="O9"/>
    </sheetView>
  </sheetViews>
  <sheetFormatPr defaultRowHeight="15" x14ac:dyDescent="0.25"/>
  <cols>
    <col min="2" max="2" width="52.140625" customWidth="1"/>
    <col min="3" max="10" width="8.7109375" customWidth="1"/>
  </cols>
  <sheetData>
    <row r="1" spans="2:4" x14ac:dyDescent="0.25">
      <c r="D1" s="2"/>
    </row>
    <row r="5" spans="2:4" ht="60" x14ac:dyDescent="0.25">
      <c r="B5" s="596" t="s">
        <v>839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F429-A02B-47DB-A65F-5BD353640C5D}">
  <dimension ref="B2:D5"/>
  <sheetViews>
    <sheetView topLeftCell="A3" workbookViewId="0">
      <selection activeCell="B4" sqref="B4:B5"/>
    </sheetView>
  </sheetViews>
  <sheetFormatPr defaultRowHeight="15" x14ac:dyDescent="0.25"/>
  <cols>
    <col min="2" max="2" width="52.140625" customWidth="1"/>
    <col min="3" max="10" width="8.7109375" customWidth="1"/>
  </cols>
  <sheetData>
    <row r="2" spans="2:4" x14ac:dyDescent="0.25">
      <c r="D2" s="2"/>
    </row>
    <row r="4" spans="2:4" x14ac:dyDescent="0.25">
      <c r="B4" s="189" t="s">
        <v>840</v>
      </c>
    </row>
    <row r="5" spans="2:4" x14ac:dyDescent="0.25">
      <c r="B5" s="595" t="s">
        <v>841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EC51-5003-45C7-892D-17F40C73B78C}">
  <dimension ref="A1:J6"/>
  <sheetViews>
    <sheetView tabSelected="1" workbookViewId="0">
      <selection activeCell="L31" sqref="L31"/>
    </sheetView>
  </sheetViews>
  <sheetFormatPr defaultRowHeight="15" x14ac:dyDescent="0.25"/>
  <cols>
    <col min="2" max="2" width="52.140625" customWidth="1"/>
    <col min="3" max="10" width="8.7109375" customWidth="1"/>
  </cols>
  <sheetData>
    <row r="1" spans="1:10" x14ac:dyDescent="0.25">
      <c r="A1" s="1" t="s">
        <v>0</v>
      </c>
      <c r="B1" s="1" t="s">
        <v>0</v>
      </c>
      <c r="C1" s="1" t="s">
        <v>3</v>
      </c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 t="s">
        <v>4</v>
      </c>
      <c r="D2" s="1"/>
      <c r="E2" s="1" t="s">
        <v>5</v>
      </c>
      <c r="F2" s="1"/>
      <c r="G2" s="1" t="s">
        <v>6</v>
      </c>
      <c r="H2" s="1"/>
      <c r="I2" s="1" t="s">
        <v>1</v>
      </c>
      <c r="J2" s="1"/>
    </row>
    <row r="3" spans="1:10" x14ac:dyDescent="0.25">
      <c r="A3" s="1"/>
      <c r="B3" s="1"/>
      <c r="C3" s="1" t="s">
        <v>2</v>
      </c>
      <c r="D3" s="1" t="s">
        <v>7</v>
      </c>
      <c r="E3" s="1" t="s">
        <v>2</v>
      </c>
      <c r="F3" s="1" t="s">
        <v>7</v>
      </c>
      <c r="G3" s="1" t="s">
        <v>2</v>
      </c>
      <c r="H3" s="1" t="s">
        <v>7</v>
      </c>
      <c r="I3" s="1" t="s">
        <v>2</v>
      </c>
      <c r="J3" s="1" t="s">
        <v>7</v>
      </c>
    </row>
    <row r="5" spans="1:10" x14ac:dyDescent="0.25">
      <c r="B5" s="189" t="s">
        <v>842</v>
      </c>
      <c r="D5" s="2"/>
    </row>
    <row r="6" spans="1:10" x14ac:dyDescent="0.25">
      <c r="B6" s="595" t="s">
        <v>843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469B-19AD-40DC-B65D-954B9F8F8FA6}">
  <dimension ref="B2:J40"/>
  <sheetViews>
    <sheetView workbookViewId="0">
      <selection activeCell="C2" sqref="C2"/>
    </sheetView>
  </sheetViews>
  <sheetFormatPr defaultRowHeight="15" x14ac:dyDescent="0.25"/>
  <cols>
    <col min="2" max="2" width="9.5703125" customWidth="1"/>
    <col min="3" max="3" width="14.85546875" customWidth="1"/>
    <col min="4" max="4" width="8.7109375" customWidth="1"/>
    <col min="5" max="5" width="7.140625" customWidth="1"/>
    <col min="6" max="6" width="7.140625" bestFit="1" customWidth="1"/>
    <col min="7" max="7" width="10" bestFit="1" customWidth="1"/>
    <col min="8" max="8" width="7.140625" bestFit="1" customWidth="1"/>
    <col min="9" max="9" width="11" customWidth="1"/>
    <col min="10" max="10" width="8.7109375" customWidth="1"/>
  </cols>
  <sheetData>
    <row r="2" spans="2:10" x14ac:dyDescent="0.25">
      <c r="C2" s="189" t="s">
        <v>779</v>
      </c>
    </row>
    <row r="3" spans="2:10" ht="15.75" thickBot="1" x14ac:dyDescent="0.3">
      <c r="B3" s="1" t="s">
        <v>0</v>
      </c>
      <c r="C3" s="1"/>
      <c r="D3" s="1"/>
      <c r="E3" s="1"/>
      <c r="F3" s="1"/>
      <c r="G3" s="1"/>
      <c r="H3" s="1"/>
      <c r="I3" s="1"/>
      <c r="J3" s="1"/>
    </row>
    <row r="4" spans="2:10" ht="36.75" customHeight="1" thickBot="1" x14ac:dyDescent="0.3">
      <c r="B4" s="1"/>
      <c r="C4" s="401"/>
      <c r="D4" s="668" t="s">
        <v>393</v>
      </c>
      <c r="E4" s="668"/>
      <c r="F4" s="668" t="s">
        <v>385</v>
      </c>
      <c r="G4" s="668"/>
      <c r="H4" s="668" t="s">
        <v>394</v>
      </c>
      <c r="I4" s="668"/>
      <c r="J4" s="1"/>
    </row>
    <row r="5" spans="2:10" x14ac:dyDescent="0.25">
      <c r="B5" s="1"/>
      <c r="C5" s="386" t="s">
        <v>198</v>
      </c>
      <c r="D5" s="665"/>
      <c r="E5" s="663"/>
      <c r="F5" s="665"/>
      <c r="G5" s="663"/>
      <c r="H5" s="665"/>
      <c r="I5" s="663"/>
      <c r="J5" s="1"/>
    </row>
    <row r="6" spans="2:10" x14ac:dyDescent="0.25">
      <c r="C6" s="386" t="s">
        <v>262</v>
      </c>
      <c r="D6" s="666"/>
      <c r="E6" s="664"/>
      <c r="F6" s="666"/>
      <c r="G6" s="664"/>
      <c r="H6" s="666"/>
      <c r="I6" s="664"/>
    </row>
    <row r="7" spans="2:10" x14ac:dyDescent="0.25">
      <c r="C7" s="386" t="s">
        <v>263</v>
      </c>
      <c r="D7" s="389">
        <v>1429</v>
      </c>
      <c r="E7" s="390" t="s">
        <v>264</v>
      </c>
      <c r="F7" s="390" t="s">
        <v>395</v>
      </c>
      <c r="G7" s="390"/>
      <c r="H7" s="390" t="s">
        <v>396</v>
      </c>
      <c r="I7" s="390" t="s">
        <v>264</v>
      </c>
    </row>
    <row r="8" spans="2:10" x14ac:dyDescent="0.25">
      <c r="C8" s="386"/>
      <c r="D8" s="390" t="s">
        <v>397</v>
      </c>
      <c r="E8" s="390"/>
      <c r="F8" s="390" t="s">
        <v>398</v>
      </c>
      <c r="G8" s="390"/>
      <c r="H8" s="390" t="s">
        <v>399</v>
      </c>
      <c r="I8" s="390"/>
    </row>
    <row r="9" spans="2:10" ht="36" x14ac:dyDescent="0.25">
      <c r="C9" s="386" t="s">
        <v>240</v>
      </c>
      <c r="D9" s="666"/>
      <c r="E9" s="664"/>
      <c r="F9" s="664"/>
      <c r="G9" s="664"/>
      <c r="H9" s="664"/>
      <c r="I9" s="664"/>
    </row>
    <row r="10" spans="2:10" x14ac:dyDescent="0.25">
      <c r="C10" s="386" t="s">
        <v>273</v>
      </c>
      <c r="D10" s="666"/>
      <c r="E10" s="664"/>
      <c r="F10" s="664"/>
      <c r="G10" s="664"/>
      <c r="H10" s="664"/>
      <c r="I10" s="664"/>
    </row>
    <row r="11" spans="2:10" x14ac:dyDescent="0.25">
      <c r="C11" s="386" t="s">
        <v>274</v>
      </c>
      <c r="D11" s="390" t="s">
        <v>400</v>
      </c>
      <c r="E11" s="390" t="s">
        <v>264</v>
      </c>
      <c r="F11" s="390" t="s">
        <v>401</v>
      </c>
      <c r="G11" s="390" t="s">
        <v>289</v>
      </c>
      <c r="H11" s="390" t="s">
        <v>402</v>
      </c>
      <c r="I11" s="390" t="s">
        <v>264</v>
      </c>
    </row>
    <row r="12" spans="2:10" x14ac:dyDescent="0.25">
      <c r="C12" s="386"/>
      <c r="D12" s="390" t="s">
        <v>399</v>
      </c>
      <c r="E12" s="390"/>
      <c r="F12" s="390" t="s">
        <v>403</v>
      </c>
      <c r="G12" s="390"/>
      <c r="H12" s="390" t="s">
        <v>294</v>
      </c>
      <c r="I12" s="390"/>
    </row>
    <row r="13" spans="2:10" x14ac:dyDescent="0.25">
      <c r="C13" s="386" t="s">
        <v>284</v>
      </c>
      <c r="D13" s="390" t="s">
        <v>404</v>
      </c>
      <c r="E13" s="390" t="s">
        <v>264</v>
      </c>
      <c r="F13" s="390" t="s">
        <v>405</v>
      </c>
      <c r="G13" s="390" t="s">
        <v>264</v>
      </c>
      <c r="H13" s="390" t="s">
        <v>406</v>
      </c>
      <c r="I13" s="390" t="s">
        <v>264</v>
      </c>
    </row>
    <row r="14" spans="2:10" x14ac:dyDescent="0.25">
      <c r="C14" s="386"/>
      <c r="D14" s="390" t="s">
        <v>312</v>
      </c>
      <c r="E14" s="390"/>
      <c r="F14" s="390" t="s">
        <v>407</v>
      </c>
      <c r="G14" s="390"/>
      <c r="H14" s="390" t="s">
        <v>408</v>
      </c>
      <c r="I14" s="390"/>
    </row>
    <row r="15" spans="2:10" x14ac:dyDescent="0.25">
      <c r="C15" s="386" t="s">
        <v>295</v>
      </c>
      <c r="D15" s="390" t="s">
        <v>409</v>
      </c>
      <c r="E15" s="390" t="s">
        <v>264</v>
      </c>
      <c r="F15" s="390" t="s">
        <v>410</v>
      </c>
      <c r="G15" s="390" t="s">
        <v>264</v>
      </c>
      <c r="H15" s="390" t="s">
        <v>411</v>
      </c>
      <c r="I15" s="390" t="s">
        <v>264</v>
      </c>
    </row>
    <row r="16" spans="2:10" x14ac:dyDescent="0.25">
      <c r="C16" s="386"/>
      <c r="D16" s="390" t="s">
        <v>412</v>
      </c>
      <c r="E16" s="390"/>
      <c r="F16" s="390" t="s">
        <v>413</v>
      </c>
      <c r="G16" s="390"/>
      <c r="H16" s="390" t="s">
        <v>414</v>
      </c>
      <c r="I16" s="390"/>
    </row>
    <row r="17" spans="3:9" x14ac:dyDescent="0.25">
      <c r="C17" s="386" t="s">
        <v>305</v>
      </c>
      <c r="D17" s="390" t="s">
        <v>415</v>
      </c>
      <c r="E17" s="390" t="s">
        <v>264</v>
      </c>
      <c r="F17" s="390" t="s">
        <v>416</v>
      </c>
      <c r="G17" s="390" t="s">
        <v>264</v>
      </c>
      <c r="H17" s="390" t="s">
        <v>417</v>
      </c>
      <c r="I17" s="390" t="s">
        <v>264</v>
      </c>
    </row>
    <row r="18" spans="3:9" x14ac:dyDescent="0.25">
      <c r="C18" s="386"/>
      <c r="D18" s="390" t="s">
        <v>418</v>
      </c>
      <c r="E18" s="390"/>
      <c r="F18" s="390" t="s">
        <v>419</v>
      </c>
      <c r="G18" s="390"/>
      <c r="H18" s="390" t="s">
        <v>420</v>
      </c>
      <c r="I18" s="390"/>
    </row>
    <row r="19" spans="3:9" x14ac:dyDescent="0.25">
      <c r="C19" s="386" t="s">
        <v>316</v>
      </c>
      <c r="D19" s="390" t="s">
        <v>421</v>
      </c>
      <c r="E19" s="390"/>
      <c r="F19" s="390" t="s">
        <v>422</v>
      </c>
      <c r="G19" s="390"/>
      <c r="H19" s="390" t="s">
        <v>423</v>
      </c>
      <c r="I19" s="390"/>
    </row>
    <row r="20" spans="3:9" x14ac:dyDescent="0.25">
      <c r="C20" s="386"/>
      <c r="D20" s="390" t="s">
        <v>424</v>
      </c>
      <c r="E20" s="390"/>
      <c r="F20" s="390" t="s">
        <v>425</v>
      </c>
      <c r="G20" s="390"/>
      <c r="H20" s="390" t="s">
        <v>426</v>
      </c>
      <c r="I20" s="390"/>
    </row>
    <row r="21" spans="3:9" x14ac:dyDescent="0.25">
      <c r="C21" s="386"/>
      <c r="D21" s="390"/>
      <c r="E21" s="390"/>
      <c r="F21" s="390"/>
      <c r="G21" s="390"/>
      <c r="H21" s="390"/>
      <c r="I21" s="390"/>
    </row>
    <row r="22" spans="3:9" ht="24" x14ac:dyDescent="0.25">
      <c r="C22" s="386" t="s">
        <v>327</v>
      </c>
      <c r="D22" s="390" t="s">
        <v>427</v>
      </c>
      <c r="E22" s="390" t="s">
        <v>264</v>
      </c>
      <c r="F22" s="390" t="s">
        <v>428</v>
      </c>
      <c r="G22" s="390"/>
      <c r="H22" s="390" t="s">
        <v>429</v>
      </c>
      <c r="I22" s="390" t="s">
        <v>264</v>
      </c>
    </row>
    <row r="23" spans="3:9" x14ac:dyDescent="0.25">
      <c r="C23" s="386"/>
      <c r="D23" s="390" t="s">
        <v>430</v>
      </c>
      <c r="E23" s="390"/>
      <c r="F23" s="390" t="s">
        <v>430</v>
      </c>
      <c r="G23" s="390"/>
      <c r="H23" s="390" t="s">
        <v>431</v>
      </c>
      <c r="I23" s="390"/>
    </row>
    <row r="24" spans="3:9" x14ac:dyDescent="0.25">
      <c r="C24" s="386"/>
      <c r="D24" s="390"/>
      <c r="E24" s="390"/>
      <c r="F24" s="390"/>
      <c r="G24" s="390"/>
      <c r="H24" s="390"/>
      <c r="I24" s="390"/>
    </row>
    <row r="25" spans="3:9" ht="24" x14ac:dyDescent="0.25">
      <c r="C25" s="386" t="s">
        <v>336</v>
      </c>
      <c r="D25" s="390" t="s">
        <v>432</v>
      </c>
      <c r="E25" s="390" t="s">
        <v>264</v>
      </c>
      <c r="F25" s="390" t="s">
        <v>433</v>
      </c>
      <c r="G25" s="390" t="s">
        <v>310</v>
      </c>
      <c r="H25" s="390" t="s">
        <v>341</v>
      </c>
      <c r="I25" s="390"/>
    </row>
    <row r="26" spans="3:9" x14ac:dyDescent="0.25">
      <c r="C26" s="386"/>
      <c r="D26" s="390" t="s">
        <v>333</v>
      </c>
      <c r="E26" s="390"/>
      <c r="F26" s="390" t="s">
        <v>343</v>
      </c>
      <c r="G26" s="390"/>
      <c r="H26" s="390" t="s">
        <v>333</v>
      </c>
      <c r="I26" s="390"/>
    </row>
    <row r="27" spans="3:9" x14ac:dyDescent="0.25">
      <c r="C27" s="386"/>
      <c r="D27" s="390"/>
      <c r="E27" s="390"/>
      <c r="F27" s="390"/>
      <c r="G27" s="390"/>
      <c r="H27" s="390"/>
      <c r="I27" s="390"/>
    </row>
    <row r="28" spans="3:9" x14ac:dyDescent="0.25">
      <c r="C28" s="386" t="s">
        <v>344</v>
      </c>
      <c r="D28" s="390" t="s">
        <v>434</v>
      </c>
      <c r="E28" s="390" t="s">
        <v>264</v>
      </c>
      <c r="F28" s="390" t="s">
        <v>435</v>
      </c>
      <c r="G28" s="390" t="s">
        <v>264</v>
      </c>
      <c r="H28" s="390" t="s">
        <v>436</v>
      </c>
      <c r="I28" s="390"/>
    </row>
    <row r="29" spans="3:9" x14ac:dyDescent="0.25">
      <c r="C29" s="386"/>
      <c r="D29" s="390" t="s">
        <v>347</v>
      </c>
      <c r="E29" s="390"/>
      <c r="F29" s="390" t="s">
        <v>347</v>
      </c>
      <c r="G29" s="390"/>
      <c r="H29" s="390" t="s">
        <v>347</v>
      </c>
      <c r="I29" s="390"/>
    </row>
    <row r="30" spans="3:9" x14ac:dyDescent="0.25">
      <c r="C30" s="386"/>
      <c r="D30" s="390"/>
      <c r="E30" s="390"/>
      <c r="F30" s="390"/>
      <c r="G30" s="390"/>
      <c r="H30" s="390"/>
      <c r="I30" s="390"/>
    </row>
    <row r="31" spans="3:9" x14ac:dyDescent="0.25">
      <c r="C31" s="386" t="s">
        <v>348</v>
      </c>
      <c r="D31" s="390" t="s">
        <v>437</v>
      </c>
      <c r="E31" s="390" t="s">
        <v>289</v>
      </c>
      <c r="F31" s="390" t="s">
        <v>438</v>
      </c>
      <c r="G31" s="390"/>
      <c r="H31" s="390" t="s">
        <v>439</v>
      </c>
      <c r="I31" s="390" t="s">
        <v>289</v>
      </c>
    </row>
    <row r="32" spans="3:9" ht="15.75" thickBot="1" x14ac:dyDescent="0.3">
      <c r="C32" s="392"/>
      <c r="D32" s="393" t="s">
        <v>440</v>
      </c>
      <c r="E32" s="393"/>
      <c r="F32" s="393" t="s">
        <v>441</v>
      </c>
      <c r="G32" s="393"/>
      <c r="H32" s="393" t="s">
        <v>442</v>
      </c>
      <c r="I32" s="393"/>
    </row>
    <row r="33" spans="3:9" x14ac:dyDescent="0.25">
      <c r="C33" s="386" t="s">
        <v>356</v>
      </c>
      <c r="D33" s="390">
        <v>8105</v>
      </c>
      <c r="E33" s="390"/>
      <c r="F33" s="390">
        <v>7226</v>
      </c>
      <c r="G33" s="390"/>
      <c r="H33" s="390">
        <v>6569</v>
      </c>
      <c r="I33" s="387"/>
    </row>
    <row r="34" spans="3:9" x14ac:dyDescent="0.25">
      <c r="C34" s="386" t="s">
        <v>357</v>
      </c>
      <c r="D34" s="390" t="s">
        <v>358</v>
      </c>
      <c r="E34" s="390"/>
      <c r="F34" s="390" t="s">
        <v>443</v>
      </c>
      <c r="G34" s="390"/>
      <c r="H34" s="390" t="s">
        <v>444</v>
      </c>
      <c r="I34" s="387"/>
    </row>
    <row r="35" spans="3:9" x14ac:dyDescent="0.25">
      <c r="C35" s="386" t="s">
        <v>362</v>
      </c>
      <c r="D35" s="390" t="s">
        <v>445</v>
      </c>
      <c r="E35" s="390"/>
      <c r="F35" s="390" t="s">
        <v>446</v>
      </c>
      <c r="G35" s="390"/>
      <c r="H35" s="390" t="s">
        <v>447</v>
      </c>
      <c r="I35" s="387"/>
    </row>
    <row r="36" spans="3:9" x14ac:dyDescent="0.25">
      <c r="C36" s="386" t="s">
        <v>368</v>
      </c>
      <c r="D36" s="390" t="s">
        <v>448</v>
      </c>
      <c r="E36" s="390"/>
      <c r="F36" s="390" t="s">
        <v>449</v>
      </c>
      <c r="G36" s="390"/>
      <c r="H36" s="390" t="s">
        <v>450</v>
      </c>
      <c r="I36" s="387"/>
    </row>
    <row r="37" spans="3:9" x14ac:dyDescent="0.25">
      <c r="C37" s="386" t="s">
        <v>374</v>
      </c>
      <c r="D37" s="390" t="s">
        <v>375</v>
      </c>
      <c r="E37" s="390"/>
      <c r="F37" s="390" t="s">
        <v>375</v>
      </c>
      <c r="G37" s="390"/>
      <c r="H37" s="390" t="s">
        <v>375</v>
      </c>
      <c r="I37" s="387"/>
    </row>
    <row r="38" spans="3:9" ht="15.75" thickBot="1" x14ac:dyDescent="0.3">
      <c r="C38" s="386" t="s">
        <v>376</v>
      </c>
      <c r="D38" s="390" t="s">
        <v>451</v>
      </c>
      <c r="E38" s="390"/>
      <c r="F38" s="390" t="s">
        <v>452</v>
      </c>
      <c r="G38" s="390"/>
      <c r="H38" s="390" t="s">
        <v>453</v>
      </c>
      <c r="I38" s="387"/>
    </row>
    <row r="39" spans="3:9" x14ac:dyDescent="0.25">
      <c r="C39" s="671" t="s">
        <v>382</v>
      </c>
      <c r="D39" s="671"/>
      <c r="E39" s="671"/>
      <c r="F39" s="671"/>
      <c r="G39" s="671"/>
      <c r="H39" s="671"/>
      <c r="I39" s="671"/>
    </row>
    <row r="40" spans="3:9" x14ac:dyDescent="0.25">
      <c r="C40" s="672"/>
      <c r="D40" s="672"/>
      <c r="E40" s="672"/>
      <c r="F40" s="672"/>
      <c r="G40" s="672"/>
      <c r="H40" s="672"/>
      <c r="I40" s="672"/>
    </row>
  </sheetData>
  <mergeCells count="16">
    <mergeCell ref="C39:I40"/>
    <mergeCell ref="D9:D10"/>
    <mergeCell ref="E9:E10"/>
    <mergeCell ref="F9:F10"/>
    <mergeCell ref="G9:G10"/>
    <mergeCell ref="H9:H10"/>
    <mergeCell ref="I9:I10"/>
    <mergeCell ref="D4:E4"/>
    <mergeCell ref="F4:G4"/>
    <mergeCell ref="H4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9FE8-DE9F-45E6-BBD8-CBA385D2108D}">
  <dimension ref="A1:X32"/>
  <sheetViews>
    <sheetView topLeftCell="C25" workbookViewId="0">
      <selection activeCell="Q33" sqref="Q33"/>
    </sheetView>
  </sheetViews>
  <sheetFormatPr defaultRowHeight="15" x14ac:dyDescent="0.25"/>
  <cols>
    <col min="1" max="1" width="28.42578125" customWidth="1"/>
  </cols>
  <sheetData>
    <row r="1" spans="1:11" hidden="1" x14ac:dyDescent="0.25">
      <c r="A1" s="402" t="s">
        <v>72</v>
      </c>
      <c r="B1" s="402"/>
      <c r="C1" s="686" t="s">
        <v>43</v>
      </c>
      <c r="D1" s="687"/>
      <c r="E1" s="688"/>
      <c r="F1" s="406"/>
    </row>
    <row r="2" spans="1:11" hidden="1" x14ac:dyDescent="0.25">
      <c r="A2" s="402"/>
      <c r="B2" s="402"/>
      <c r="C2" s="686" t="s">
        <v>454</v>
      </c>
      <c r="D2" s="687"/>
      <c r="E2" s="688"/>
      <c r="F2" s="406"/>
    </row>
    <row r="3" spans="1:11" hidden="1" x14ac:dyDescent="0.25">
      <c r="A3" s="402"/>
      <c r="B3" s="402"/>
      <c r="C3" s="403" t="s">
        <v>455</v>
      </c>
      <c r="D3" s="404" t="s">
        <v>456</v>
      </c>
      <c r="E3" s="405" t="s">
        <v>1</v>
      </c>
      <c r="F3" s="406"/>
      <c r="I3" s="403" t="s">
        <v>455</v>
      </c>
      <c r="J3" s="404" t="s">
        <v>456</v>
      </c>
      <c r="K3" s="405" t="s">
        <v>1</v>
      </c>
    </row>
    <row r="4" spans="1:11" ht="24" hidden="1" x14ac:dyDescent="0.25">
      <c r="A4" s="689"/>
      <c r="B4" s="407" t="s">
        <v>457</v>
      </c>
      <c r="C4" s="408">
        <v>15965.240999535032</v>
      </c>
      <c r="D4" s="409">
        <v>5421.717677732333</v>
      </c>
      <c r="E4" s="410">
        <v>21386.958677267296</v>
      </c>
      <c r="F4" s="406"/>
      <c r="G4" s="411">
        <f>E4/E$8*100</f>
        <v>23.299396161200765</v>
      </c>
      <c r="I4" s="411">
        <f t="shared" ref="I4:K8" si="0">C4/$E4*100</f>
        <v>74.649421829691306</v>
      </c>
      <c r="J4" s="411">
        <f t="shared" si="0"/>
        <v>25.350578170309017</v>
      </c>
      <c r="K4" s="411">
        <f t="shared" si="0"/>
        <v>100</v>
      </c>
    </row>
    <row r="5" spans="1:11" ht="60" hidden="1" x14ac:dyDescent="0.25">
      <c r="A5" s="689"/>
      <c r="B5" s="407" t="s">
        <v>458</v>
      </c>
      <c r="C5" s="408">
        <v>20252.468956091354</v>
      </c>
      <c r="D5" s="409">
        <v>6090.3494657568608</v>
      </c>
      <c r="E5" s="410">
        <v>26342.818421848002</v>
      </c>
      <c r="F5" s="406"/>
      <c r="G5" s="411">
        <f>E5/E$8*100</f>
        <v>28.698412508067666</v>
      </c>
      <c r="I5" s="411">
        <f t="shared" si="0"/>
        <v>76.880418153338212</v>
      </c>
      <c r="J5" s="411">
        <f t="shared" si="0"/>
        <v>23.119581846662594</v>
      </c>
      <c r="K5" s="411">
        <f t="shared" si="0"/>
        <v>100</v>
      </c>
    </row>
    <row r="6" spans="1:11" ht="36" hidden="1" x14ac:dyDescent="0.25">
      <c r="A6" s="689"/>
      <c r="B6" s="407" t="s">
        <v>459</v>
      </c>
      <c r="C6" s="408">
        <v>2083.2883049576749</v>
      </c>
      <c r="D6" s="409">
        <v>10590.62719484128</v>
      </c>
      <c r="E6" s="410">
        <v>12673.915499798957</v>
      </c>
      <c r="F6" s="406"/>
      <c r="G6" s="411">
        <f>E6/E$8*100</f>
        <v>13.807226291472393</v>
      </c>
      <c r="I6" s="411">
        <f t="shared" si="0"/>
        <v>16.437606081488561</v>
      </c>
      <c r="J6" s="411">
        <f t="shared" si="0"/>
        <v>83.562393918511418</v>
      </c>
      <c r="K6" s="411">
        <f t="shared" si="0"/>
        <v>100</v>
      </c>
    </row>
    <row r="7" spans="1:11" ht="48" hidden="1" x14ac:dyDescent="0.25">
      <c r="A7" s="689"/>
      <c r="B7" s="407" t="s">
        <v>460</v>
      </c>
      <c r="C7" s="408">
        <v>313.84391914827302</v>
      </c>
      <c r="D7" s="409">
        <v>31074.364565115251</v>
      </c>
      <c r="E7" s="410">
        <v>31388.20848426353</v>
      </c>
      <c r="F7" s="406"/>
      <c r="G7" s="411">
        <f>E7/E$8*100</f>
        <v>34.194965039258385</v>
      </c>
      <c r="I7" s="411">
        <f t="shared" si="0"/>
        <v>0.99987840754154089</v>
      </c>
      <c r="J7" s="411">
        <f t="shared" si="0"/>
        <v>99.000121592458441</v>
      </c>
      <c r="K7" s="411">
        <f t="shared" si="0"/>
        <v>100</v>
      </c>
    </row>
    <row r="8" spans="1:11" hidden="1" x14ac:dyDescent="0.25">
      <c r="A8" s="690"/>
      <c r="B8" s="412" t="s">
        <v>1</v>
      </c>
      <c r="C8" s="413">
        <v>38614.842179732739</v>
      </c>
      <c r="D8" s="414">
        <v>53177.058903445788</v>
      </c>
      <c r="E8" s="415">
        <v>91791.901083178513</v>
      </c>
      <c r="F8" s="406"/>
      <c r="G8" s="411">
        <f>E8/E$8*100</f>
        <v>100</v>
      </c>
      <c r="I8" s="411">
        <f t="shared" si="0"/>
        <v>42.067809604184319</v>
      </c>
      <c r="J8" s="411">
        <f t="shared" si="0"/>
        <v>57.932190395815695</v>
      </c>
      <c r="K8" s="411">
        <f t="shared" si="0"/>
        <v>100</v>
      </c>
    </row>
    <row r="9" spans="1:11" hidden="1" x14ac:dyDescent="0.25"/>
    <row r="10" spans="1:11" hidden="1" x14ac:dyDescent="0.25"/>
    <row r="11" spans="1:11" hidden="1" x14ac:dyDescent="0.25"/>
    <row r="12" spans="1:11" hidden="1" x14ac:dyDescent="0.25"/>
    <row r="13" spans="1:11" hidden="1" x14ac:dyDescent="0.25"/>
    <row r="14" spans="1:11" ht="15" hidden="1" customHeight="1" x14ac:dyDescent="0.25">
      <c r="A14" s="402" t="s">
        <v>72</v>
      </c>
      <c r="B14" s="402"/>
      <c r="C14" s="416"/>
      <c r="D14" s="416"/>
      <c r="E14" s="416"/>
      <c r="F14" s="416"/>
      <c r="G14" s="417"/>
      <c r="H14" s="406"/>
    </row>
    <row r="15" spans="1:11" hidden="1" x14ac:dyDescent="0.25">
      <c r="A15" s="402"/>
      <c r="B15" s="402"/>
      <c r="C15" s="416"/>
      <c r="D15" s="416"/>
      <c r="E15" s="416"/>
      <c r="F15" s="416"/>
      <c r="G15" s="417"/>
      <c r="H15" s="406"/>
    </row>
    <row r="16" spans="1:11" ht="15" hidden="1" customHeight="1" x14ac:dyDescent="0.25">
      <c r="A16" s="402"/>
      <c r="B16" s="402"/>
      <c r="C16" s="416" t="s">
        <v>461</v>
      </c>
      <c r="D16" s="416"/>
      <c r="E16" s="416"/>
      <c r="F16" s="416"/>
      <c r="G16" s="417"/>
      <c r="H16" s="406"/>
    </row>
    <row r="17" spans="1:24" ht="60.75" hidden="1" x14ac:dyDescent="0.25">
      <c r="A17" s="402"/>
      <c r="B17" s="402"/>
      <c r="C17" s="404" t="s">
        <v>462</v>
      </c>
      <c r="D17" s="404" t="s">
        <v>463</v>
      </c>
      <c r="E17" s="404" t="s">
        <v>464</v>
      </c>
      <c r="F17" s="404" t="s">
        <v>465</v>
      </c>
      <c r="G17" s="405" t="s">
        <v>1</v>
      </c>
      <c r="H17" s="406"/>
      <c r="I17" s="404" t="s">
        <v>462</v>
      </c>
      <c r="J17" s="404" t="s">
        <v>463</v>
      </c>
      <c r="K17" s="404" t="s">
        <v>464</v>
      </c>
      <c r="L17" s="404" t="s">
        <v>466</v>
      </c>
      <c r="M17" s="404" t="s">
        <v>465</v>
      </c>
      <c r="N17" s="405" t="s">
        <v>1</v>
      </c>
      <c r="X17" s="418"/>
    </row>
    <row r="18" spans="1:24" ht="60" hidden="1" x14ac:dyDescent="0.25">
      <c r="A18" s="419"/>
      <c r="B18" s="420" t="s">
        <v>467</v>
      </c>
      <c r="C18" s="421">
        <v>5732.6471844689822</v>
      </c>
      <c r="D18" s="422">
        <v>7493.9096262113344</v>
      </c>
      <c r="E18" s="422">
        <v>15190.103128842302</v>
      </c>
      <c r="F18" s="422">
        <v>74026.844664242992</v>
      </c>
      <c r="G18" s="423">
        <v>102443.50460376506</v>
      </c>
      <c r="H18" s="407" t="s">
        <v>457</v>
      </c>
      <c r="I18" s="411">
        <f t="shared" ref="I18:K21" si="1">C18/$G18*100</f>
        <v>5.5959108453404989</v>
      </c>
      <c r="J18" s="411">
        <f t="shared" si="1"/>
        <v>7.3151632748182207</v>
      </c>
      <c r="K18" s="411">
        <f t="shared" si="1"/>
        <v>14.827785507334182</v>
      </c>
      <c r="L18" s="411">
        <f>I18+J18+K18</f>
        <v>27.7388596274929</v>
      </c>
      <c r="M18" s="411">
        <f t="shared" ref="M18:N21" si="2">F18/$G18*100</f>
        <v>72.26114037250764</v>
      </c>
      <c r="N18" s="411">
        <f t="shared" si="2"/>
        <v>100</v>
      </c>
      <c r="X18" s="418"/>
    </row>
    <row r="19" spans="1:24" ht="60" hidden="1" x14ac:dyDescent="0.25">
      <c r="A19" s="419"/>
      <c r="B19" s="424" t="s">
        <v>468</v>
      </c>
      <c r="C19" s="425">
        <v>1571.835685496957</v>
      </c>
      <c r="D19" s="426">
        <v>3031.3223451895342</v>
      </c>
      <c r="E19" s="426">
        <v>3018.6082059271521</v>
      </c>
      <c r="F19" s="426">
        <v>23609.018453843484</v>
      </c>
      <c r="G19" s="427">
        <v>31230.78469045712</v>
      </c>
      <c r="H19" s="407" t="s">
        <v>458</v>
      </c>
      <c r="I19" s="411">
        <f t="shared" si="1"/>
        <v>5.0329689153703754</v>
      </c>
      <c r="J19" s="411">
        <f t="shared" si="1"/>
        <v>9.7061997488516045</v>
      </c>
      <c r="K19" s="411">
        <f t="shared" si="1"/>
        <v>9.6654894708730072</v>
      </c>
      <c r="L19" s="411">
        <f>I19+J19+K19</f>
        <v>24.404658135094987</v>
      </c>
      <c r="M19" s="411">
        <f t="shared" si="2"/>
        <v>75.595341864905038</v>
      </c>
      <c r="N19" s="411">
        <f t="shared" si="2"/>
        <v>100</v>
      </c>
      <c r="X19" s="418"/>
    </row>
    <row r="20" spans="1:24" ht="60" hidden="1" x14ac:dyDescent="0.25">
      <c r="A20" s="419"/>
      <c r="B20" s="424" t="s">
        <v>469</v>
      </c>
      <c r="C20" s="425">
        <v>305.7407278595694</v>
      </c>
      <c r="D20" s="426">
        <v>762.34013158563585</v>
      </c>
      <c r="E20" s="426">
        <v>1621.7766717406298</v>
      </c>
      <c r="F20" s="426">
        <v>11492.045105458968</v>
      </c>
      <c r="G20" s="427">
        <v>14181.902636644794</v>
      </c>
      <c r="H20" s="407" t="s">
        <v>459</v>
      </c>
      <c r="I20" s="411">
        <f t="shared" si="1"/>
        <v>2.1558512682886577</v>
      </c>
      <c r="J20" s="411">
        <f t="shared" si="1"/>
        <v>5.3754432752613583</v>
      </c>
      <c r="K20" s="411">
        <f t="shared" si="1"/>
        <v>11.435536636319171</v>
      </c>
      <c r="L20" s="411">
        <f>I20+J20+K20</f>
        <v>18.966831179869189</v>
      </c>
      <c r="M20" s="411">
        <f t="shared" si="2"/>
        <v>81.033168820130868</v>
      </c>
      <c r="N20" s="411">
        <f t="shared" si="2"/>
        <v>100</v>
      </c>
      <c r="X20" s="418"/>
    </row>
    <row r="21" spans="1:24" ht="48" hidden="1" x14ac:dyDescent="0.25">
      <c r="A21" s="419"/>
      <c r="B21" s="428" t="s">
        <v>1</v>
      </c>
      <c r="C21" s="429">
        <v>7610.223597825513</v>
      </c>
      <c r="D21" s="430">
        <v>11287.572102986509</v>
      </c>
      <c r="E21" s="430">
        <v>19830.488006510001</v>
      </c>
      <c r="F21" s="430">
        <v>109127.90822354534</v>
      </c>
      <c r="G21" s="431">
        <v>147856.19193086727</v>
      </c>
      <c r="H21" s="407" t="s">
        <v>460</v>
      </c>
      <c r="I21" s="411">
        <f t="shared" si="1"/>
        <v>5.1470442315894394</v>
      </c>
      <c r="J21" s="411">
        <f t="shared" si="1"/>
        <v>7.63415583451805</v>
      </c>
      <c r="K21" s="411">
        <f t="shared" si="1"/>
        <v>13.41201051341975</v>
      </c>
      <c r="L21" s="411">
        <f>I21+J21+K21</f>
        <v>26.193210579527239</v>
      </c>
      <c r="M21" s="411">
        <f t="shared" si="2"/>
        <v>73.806789420472825</v>
      </c>
      <c r="N21" s="411">
        <f t="shared" si="2"/>
        <v>100</v>
      </c>
      <c r="X21" s="418"/>
    </row>
    <row r="22" spans="1:24" hidden="1" x14ac:dyDescent="0.25">
      <c r="X22" s="418"/>
    </row>
    <row r="23" spans="1:24" hidden="1" x14ac:dyDescent="0.25">
      <c r="X23" s="418"/>
    </row>
    <row r="24" spans="1:24" hidden="1" x14ac:dyDescent="0.25">
      <c r="X24" s="418"/>
    </row>
    <row r="25" spans="1:24" x14ac:dyDescent="0.25">
      <c r="H25" s="189" t="s">
        <v>780</v>
      </c>
      <c r="X25" s="418"/>
    </row>
    <row r="26" spans="1:24" s="189" customFormat="1" x14ac:dyDescent="0.25">
      <c r="B26" s="553"/>
      <c r="H26" s="189" t="s">
        <v>781</v>
      </c>
    </row>
    <row r="28" spans="1:24" x14ac:dyDescent="0.25">
      <c r="B28" t="s">
        <v>470</v>
      </c>
      <c r="C28" t="s">
        <v>471</v>
      </c>
      <c r="D28" t="s">
        <v>472</v>
      </c>
      <c r="E28" t="s">
        <v>473</v>
      </c>
      <c r="F28" t="s">
        <v>1</v>
      </c>
    </row>
    <row r="29" spans="1:24" x14ac:dyDescent="0.25">
      <c r="A29" s="432" t="s">
        <v>474</v>
      </c>
      <c r="B29" s="411">
        <v>5.5959108453404989</v>
      </c>
      <c r="C29" s="411">
        <v>7.3151632748182207</v>
      </c>
      <c r="D29" s="411">
        <v>14.827785507334182</v>
      </c>
      <c r="E29" s="411">
        <v>72.26114037250764</v>
      </c>
      <c r="F29">
        <v>100</v>
      </c>
    </row>
    <row r="30" spans="1:24" x14ac:dyDescent="0.25">
      <c r="A30" s="433" t="s">
        <v>475</v>
      </c>
      <c r="B30" s="411">
        <v>5.0329689153703754</v>
      </c>
      <c r="C30" s="411">
        <v>9.7061997488516045</v>
      </c>
      <c r="D30" s="411">
        <v>9.6654894708730072</v>
      </c>
      <c r="E30" s="411">
        <v>75.595341864905038</v>
      </c>
      <c r="F30">
        <v>100</v>
      </c>
    </row>
    <row r="31" spans="1:24" x14ac:dyDescent="0.25">
      <c r="A31" s="433" t="s">
        <v>216</v>
      </c>
      <c r="B31" s="411">
        <v>2.1558512682886577</v>
      </c>
      <c r="C31" s="411">
        <v>5.3754432752613583</v>
      </c>
      <c r="D31" s="411">
        <v>11.435536636319171</v>
      </c>
      <c r="E31" s="411">
        <v>81.033168820130868</v>
      </c>
      <c r="F31">
        <v>100</v>
      </c>
    </row>
    <row r="32" spans="1:24" x14ac:dyDescent="0.25">
      <c r="A32" t="s">
        <v>1</v>
      </c>
      <c r="B32" s="411">
        <v>5.1470442315894394</v>
      </c>
      <c r="C32" s="411">
        <v>7.63415583451805</v>
      </c>
      <c r="D32" s="411">
        <v>13.41201051341975</v>
      </c>
      <c r="E32" s="411">
        <v>73.806789420472825</v>
      </c>
      <c r="F32">
        <v>100</v>
      </c>
    </row>
  </sheetData>
  <mergeCells count="3">
    <mergeCell ref="C1:E1"/>
    <mergeCell ref="C2:E2"/>
    <mergeCell ref="A4:A8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021F-E808-442B-B916-4AAF5D88A1C6}">
  <dimension ref="B4:P62"/>
  <sheetViews>
    <sheetView topLeftCell="B19" workbookViewId="0">
      <selection activeCell="D25" sqref="D25:D26"/>
    </sheetView>
  </sheetViews>
  <sheetFormatPr defaultRowHeight="15" x14ac:dyDescent="0.25"/>
  <cols>
    <col min="3" max="3" width="18.140625" customWidth="1"/>
    <col min="4" max="4" width="12.140625" bestFit="1" customWidth="1"/>
    <col min="5" max="5" width="10.85546875" bestFit="1" customWidth="1"/>
    <col min="6" max="6" width="8.85546875" customWidth="1"/>
    <col min="7" max="8" width="10.85546875" bestFit="1" customWidth="1"/>
    <col min="9" max="9" width="7.140625" customWidth="1"/>
    <col min="10" max="11" width="10.85546875" bestFit="1" customWidth="1"/>
    <col min="12" max="12" width="14.5703125" customWidth="1"/>
    <col min="13" max="13" width="12" bestFit="1" customWidth="1"/>
    <col min="14" max="15" width="10.85546875" bestFit="1" customWidth="1"/>
  </cols>
  <sheetData>
    <row r="4" spans="2:16" x14ac:dyDescent="0.25">
      <c r="B4" s="445" t="s">
        <v>72</v>
      </c>
      <c r="C4" s="445"/>
      <c r="D4" s="691" t="s">
        <v>43</v>
      </c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3"/>
      <c r="P4" s="449"/>
    </row>
    <row r="5" spans="2:16" x14ac:dyDescent="0.25">
      <c r="B5" s="445"/>
      <c r="C5" s="445"/>
      <c r="D5" s="691" t="s">
        <v>476</v>
      </c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3"/>
      <c r="P5" s="449"/>
    </row>
    <row r="6" spans="2:16" x14ac:dyDescent="0.25">
      <c r="B6" s="445"/>
      <c r="C6" s="445"/>
      <c r="D6" s="691" t="s">
        <v>477</v>
      </c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3"/>
      <c r="P6" s="449"/>
    </row>
    <row r="7" spans="2:16" x14ac:dyDescent="0.25">
      <c r="B7" s="445"/>
      <c r="C7" s="445"/>
      <c r="D7" s="691" t="s">
        <v>467</v>
      </c>
      <c r="E7" s="692"/>
      <c r="F7" s="692"/>
      <c r="G7" s="692" t="s">
        <v>468</v>
      </c>
      <c r="H7" s="692"/>
      <c r="I7" s="692"/>
      <c r="J7" s="692" t="s">
        <v>469</v>
      </c>
      <c r="K7" s="692"/>
      <c r="L7" s="692"/>
      <c r="M7" s="692" t="s">
        <v>1</v>
      </c>
      <c r="N7" s="692"/>
      <c r="O7" s="693"/>
      <c r="P7" s="449"/>
    </row>
    <row r="8" spans="2:16" x14ac:dyDescent="0.25">
      <c r="B8" s="445"/>
      <c r="C8" s="445"/>
      <c r="D8" s="691" t="s">
        <v>454</v>
      </c>
      <c r="E8" s="692"/>
      <c r="F8" s="692"/>
      <c r="G8" s="692" t="s">
        <v>454</v>
      </c>
      <c r="H8" s="692"/>
      <c r="I8" s="692"/>
      <c r="J8" s="692" t="s">
        <v>454</v>
      </c>
      <c r="K8" s="692"/>
      <c r="L8" s="692"/>
      <c r="M8" s="692" t="s">
        <v>454</v>
      </c>
      <c r="N8" s="692"/>
      <c r="O8" s="693"/>
      <c r="P8" s="449"/>
    </row>
    <row r="9" spans="2:16" x14ac:dyDescent="0.25">
      <c r="B9" s="445"/>
      <c r="C9" s="445"/>
      <c r="D9" s="446" t="s">
        <v>455</v>
      </c>
      <c r="E9" s="447" t="s">
        <v>456</v>
      </c>
      <c r="F9" s="447" t="s">
        <v>1</v>
      </c>
      <c r="G9" s="447" t="s">
        <v>455</v>
      </c>
      <c r="H9" s="447" t="s">
        <v>456</v>
      </c>
      <c r="I9" s="447" t="s">
        <v>1</v>
      </c>
      <c r="J9" s="447" t="s">
        <v>455</v>
      </c>
      <c r="K9" s="447" t="s">
        <v>456</v>
      </c>
      <c r="L9" s="447" t="s">
        <v>1</v>
      </c>
      <c r="M9" s="447" t="s">
        <v>455</v>
      </c>
      <c r="N9" s="447" t="s">
        <v>456</v>
      </c>
      <c r="O9" s="448" t="s">
        <v>1</v>
      </c>
      <c r="P9" s="449"/>
    </row>
    <row r="10" spans="2:16" x14ac:dyDescent="0.25">
      <c r="B10" s="697" t="s">
        <v>512</v>
      </c>
      <c r="C10" s="450" t="s">
        <v>513</v>
      </c>
      <c r="D10" s="451">
        <v>1462.5178246997111</v>
      </c>
      <c r="E10" s="452">
        <v>17318.475630799643</v>
      </c>
      <c r="F10" s="452">
        <v>18780.993455499356</v>
      </c>
      <c r="G10" s="452">
        <v>1302.9055152398539</v>
      </c>
      <c r="H10" s="452">
        <v>10806.968820850738</v>
      </c>
      <c r="I10" s="452">
        <v>12109.874336090594</v>
      </c>
      <c r="J10" s="452">
        <v>224.90394043705604</v>
      </c>
      <c r="K10" s="452">
        <v>4834.3855416926926</v>
      </c>
      <c r="L10" s="452">
        <v>5059.2894821297486</v>
      </c>
      <c r="M10" s="452">
        <v>2990.3272803766231</v>
      </c>
      <c r="N10" s="452">
        <v>32959.829993342988</v>
      </c>
      <c r="O10" s="453">
        <v>35950.157273719647</v>
      </c>
      <c r="P10" s="449"/>
    </row>
    <row r="11" spans="2:16" ht="24" x14ac:dyDescent="0.25">
      <c r="B11" s="698"/>
      <c r="C11" s="454" t="s">
        <v>514</v>
      </c>
      <c r="D11" s="455">
        <v>4194.6578539156371</v>
      </c>
      <c r="E11" s="456">
        <v>34596.416268695488</v>
      </c>
      <c r="F11" s="456">
        <v>38791.074122611164</v>
      </c>
      <c r="G11" s="456">
        <v>2200.4425532130613</v>
      </c>
      <c r="H11" s="456">
        <v>11880.058561593414</v>
      </c>
      <c r="I11" s="456">
        <v>14080.501114806455</v>
      </c>
      <c r="J11" s="456">
        <v>525.91741135554162</v>
      </c>
      <c r="K11" s="456">
        <v>5681.0415275489413</v>
      </c>
      <c r="L11" s="456">
        <v>6206.9589389044786</v>
      </c>
      <c r="M11" s="456">
        <v>6921.017818484238</v>
      </c>
      <c r="N11" s="456">
        <v>52157.516357837965</v>
      </c>
      <c r="O11" s="457">
        <v>59078.534176322268</v>
      </c>
      <c r="P11" s="449"/>
    </row>
    <row r="12" spans="2:16" ht="24" x14ac:dyDescent="0.25">
      <c r="B12" s="698"/>
      <c r="C12" s="454" t="s">
        <v>515</v>
      </c>
      <c r="D12" s="455">
        <v>5902.7916410853368</v>
      </c>
      <c r="E12" s="456">
        <v>32160.052825771225</v>
      </c>
      <c r="F12" s="456">
        <v>38062.844466856579</v>
      </c>
      <c r="G12" s="456">
        <v>978.01813023670502</v>
      </c>
      <c r="H12" s="456">
        <v>3740.002731869653</v>
      </c>
      <c r="I12" s="456">
        <v>4718.020862106363</v>
      </c>
      <c r="J12" s="456">
        <v>286.53237918900606</v>
      </c>
      <c r="K12" s="456">
        <v>2392.3066908762144</v>
      </c>
      <c r="L12" s="456">
        <v>2678.8390700652217</v>
      </c>
      <c r="M12" s="456">
        <v>7167.3421505110455</v>
      </c>
      <c r="N12" s="456">
        <v>38292.362248517114</v>
      </c>
      <c r="O12" s="457">
        <v>45459.70439902824</v>
      </c>
      <c r="P12" s="449"/>
    </row>
    <row r="13" spans="2:16" ht="24" x14ac:dyDescent="0.25">
      <c r="B13" s="698"/>
      <c r="C13" s="454" t="s">
        <v>516</v>
      </c>
      <c r="D13" s="455">
        <v>1666.5894909796348</v>
      </c>
      <c r="E13" s="456">
        <v>5142.0030678184867</v>
      </c>
      <c r="F13" s="456">
        <v>6808.5925587981274</v>
      </c>
      <c r="G13" s="456">
        <v>121.79183199686958</v>
      </c>
      <c r="H13" s="456">
        <v>200.59654545685825</v>
      </c>
      <c r="I13" s="456">
        <v>322.38837745372768</v>
      </c>
      <c r="J13" s="456">
        <v>30.72712846360162</v>
      </c>
      <c r="K13" s="456">
        <v>206.08801708178981</v>
      </c>
      <c r="L13" s="456">
        <v>236.81514554539154</v>
      </c>
      <c r="M13" s="456">
        <v>1819.1084514401066</v>
      </c>
      <c r="N13" s="456">
        <v>5548.687630357138</v>
      </c>
      <c r="O13" s="457">
        <v>7367.7960817972535</v>
      </c>
      <c r="P13" s="449"/>
    </row>
    <row r="14" spans="2:16" x14ac:dyDescent="0.25">
      <c r="B14" s="699"/>
      <c r="C14" s="458" t="s">
        <v>1</v>
      </c>
      <c r="D14" s="459">
        <v>13226.556810680326</v>
      </c>
      <c r="E14" s="460">
        <v>89216.947793084983</v>
      </c>
      <c r="F14" s="460">
        <v>102443.50460376506</v>
      </c>
      <c r="G14" s="460">
        <v>4603.1580306864907</v>
      </c>
      <c r="H14" s="460">
        <v>26627.626659770642</v>
      </c>
      <c r="I14" s="460">
        <v>31230.78469045712</v>
      </c>
      <c r="J14" s="460">
        <v>1068.0808594452051</v>
      </c>
      <c r="K14" s="460">
        <v>13113.821777199595</v>
      </c>
      <c r="L14" s="460">
        <v>14181.902636644794</v>
      </c>
      <c r="M14" s="460">
        <v>18897.79570081201</v>
      </c>
      <c r="N14" s="460">
        <v>128958.39623005509</v>
      </c>
      <c r="O14" s="461">
        <v>147856.19193086727</v>
      </c>
      <c r="P14" s="449"/>
    </row>
    <row r="15" spans="2:16" x14ac:dyDescent="0.25">
      <c r="D15" s="411">
        <f>D14/F14*100</f>
        <v>12.911074120158727</v>
      </c>
      <c r="G15" s="411">
        <f>G14/I14*100</f>
        <v>14.739168664221976</v>
      </c>
      <c r="J15" s="411">
        <f>J14/L14*100</f>
        <v>7.5312945435500138</v>
      </c>
    </row>
    <row r="16" spans="2:16" ht="46.5" customHeight="1" x14ac:dyDescent="0.25">
      <c r="C16" s="694"/>
      <c r="D16" s="621" t="s">
        <v>474</v>
      </c>
      <c r="E16" s="621"/>
      <c r="F16" s="621" t="s">
        <v>475</v>
      </c>
      <c r="G16" s="621"/>
      <c r="H16" s="621" t="s">
        <v>216</v>
      </c>
      <c r="I16" s="621"/>
      <c r="J16" s="696" t="s">
        <v>1</v>
      </c>
      <c r="K16" s="696"/>
      <c r="M16">
        <f>M14/O14*100</f>
        <v>12.781200066107482</v>
      </c>
    </row>
    <row r="17" spans="3:12" ht="45" x14ac:dyDescent="0.25">
      <c r="C17" s="695"/>
      <c r="D17" s="43" t="s">
        <v>497</v>
      </c>
      <c r="E17" s="43" t="s">
        <v>498</v>
      </c>
      <c r="F17" s="43" t="s">
        <v>497</v>
      </c>
      <c r="G17" s="43" t="s">
        <v>498</v>
      </c>
      <c r="H17" s="43" t="s">
        <v>497</v>
      </c>
      <c r="I17" s="43" t="s">
        <v>498</v>
      </c>
      <c r="J17" s="43" t="s">
        <v>497</v>
      </c>
      <c r="K17" s="43" t="s">
        <v>498</v>
      </c>
      <c r="L17" s="42"/>
    </row>
    <row r="18" spans="3:12" x14ac:dyDescent="0.25">
      <c r="C18" s="450" t="s">
        <v>517</v>
      </c>
      <c r="D18" s="411">
        <v>11.057434263758964</v>
      </c>
      <c r="E18" s="411">
        <v>19.411643257473063</v>
      </c>
      <c r="F18" s="411">
        <v>28.304601027254879</v>
      </c>
      <c r="G18" s="411">
        <v>40.585550334375256</v>
      </c>
      <c r="H18" s="411">
        <v>21.056827153880299</v>
      </c>
      <c r="I18" s="411">
        <v>36.864810455926886</v>
      </c>
      <c r="J18" s="411">
        <v>15.823682971914726</v>
      </c>
      <c r="K18" s="411">
        <v>25.558498676227607</v>
      </c>
      <c r="L18" s="411"/>
    </row>
    <row r="19" spans="3:12" x14ac:dyDescent="0.25">
      <c r="C19" s="454" t="s">
        <v>518</v>
      </c>
      <c r="D19" s="411">
        <v>31.713906453178264</v>
      </c>
      <c r="E19" s="411">
        <v>38.777852330179115</v>
      </c>
      <c r="F19" s="411">
        <v>47.802889636724004</v>
      </c>
      <c r="G19" s="411">
        <v>44.615536763334447</v>
      </c>
      <c r="H19" s="411">
        <v>49.239475336045224</v>
      </c>
      <c r="I19" s="411">
        <v>43.321021316808725</v>
      </c>
      <c r="J19" s="411">
        <v>36.623413270294023</v>
      </c>
      <c r="K19" s="411">
        <v>40.445227207068903</v>
      </c>
      <c r="L19" s="411"/>
    </row>
    <row r="20" spans="3:12" x14ac:dyDescent="0.25">
      <c r="C20" s="454" t="s">
        <v>519</v>
      </c>
      <c r="D20" s="411">
        <v>44.628331663149744</v>
      </c>
      <c r="E20" s="411">
        <v>36.047022030341061</v>
      </c>
      <c r="F20" s="411">
        <v>21.246677253243217</v>
      </c>
      <c r="G20" s="411">
        <v>14.045572966967038</v>
      </c>
      <c r="H20" s="411">
        <v>26.826843366319665</v>
      </c>
      <c r="I20" s="411">
        <v>18.242635377549579</v>
      </c>
      <c r="J20" s="411">
        <v>37.926868635811715</v>
      </c>
      <c r="K20" s="411">
        <v>29.693578214330092</v>
      </c>
      <c r="L20" s="411"/>
    </row>
    <row r="21" spans="3:12" x14ac:dyDescent="0.25">
      <c r="C21" s="454" t="s">
        <v>520</v>
      </c>
      <c r="D21" s="411">
        <v>12.600327619912981</v>
      </c>
      <c r="E21" s="411">
        <v>5.7634823820066083</v>
      </c>
      <c r="F21" s="411">
        <v>2.6458320827778792</v>
      </c>
      <c r="G21" s="411">
        <v>0.7533399353233462</v>
      </c>
      <c r="H21" s="411">
        <v>2.8768541437548332</v>
      </c>
      <c r="I21" s="411">
        <v>1.5715328497151431</v>
      </c>
      <c r="J21" s="411">
        <v>9.6260351219795552</v>
      </c>
      <c r="K21" s="411">
        <v>4.3026959023734808</v>
      </c>
      <c r="L21" s="411"/>
    </row>
    <row r="22" spans="3:12" x14ac:dyDescent="0.25">
      <c r="C22" s="458" t="s">
        <v>1</v>
      </c>
      <c r="D22" s="411">
        <v>100</v>
      </c>
      <c r="E22" s="411">
        <v>100</v>
      </c>
      <c r="F22" s="411">
        <v>100</v>
      </c>
      <c r="G22" s="411">
        <v>100</v>
      </c>
      <c r="H22" s="411">
        <v>100</v>
      </c>
      <c r="I22" s="411">
        <v>100</v>
      </c>
      <c r="J22" s="411">
        <v>100</v>
      </c>
      <c r="K22" s="411">
        <v>100</v>
      </c>
      <c r="L22" s="411"/>
    </row>
    <row r="23" spans="3:12" x14ac:dyDescent="0.25">
      <c r="C23" s="411"/>
      <c r="D23" s="411"/>
      <c r="E23" s="411"/>
      <c r="F23" s="411"/>
      <c r="G23" s="411"/>
      <c r="H23" s="411"/>
      <c r="I23" s="411"/>
      <c r="J23" s="411"/>
      <c r="K23" s="411"/>
      <c r="L23" s="411"/>
    </row>
    <row r="24" spans="3:12" x14ac:dyDescent="0.25">
      <c r="C24" s="411"/>
      <c r="D24" s="411"/>
      <c r="E24" s="411"/>
      <c r="F24" s="411"/>
      <c r="G24" s="411"/>
      <c r="H24" s="411"/>
      <c r="I24" s="411"/>
      <c r="J24" s="411"/>
      <c r="K24" s="411"/>
      <c r="L24" s="411"/>
    </row>
    <row r="25" spans="3:12" x14ac:dyDescent="0.25">
      <c r="C25" s="411"/>
      <c r="D25" s="187" t="s">
        <v>782</v>
      </c>
      <c r="E25" s="411"/>
      <c r="F25" s="411"/>
      <c r="G25" s="411"/>
      <c r="H25" s="411"/>
      <c r="I25" s="411"/>
      <c r="J25" s="411"/>
      <c r="K25" s="411"/>
      <c r="L25" s="411"/>
    </row>
    <row r="26" spans="3:12" x14ac:dyDescent="0.25">
      <c r="C26" s="553"/>
      <c r="D26" s="189" t="s">
        <v>783</v>
      </c>
    </row>
    <row r="56" spans="3:15" x14ac:dyDescent="0.25">
      <c r="D56" t="s">
        <v>474</v>
      </c>
      <c r="G56" t="s">
        <v>475</v>
      </c>
      <c r="J56" t="s">
        <v>216</v>
      </c>
      <c r="M56" t="s">
        <v>1</v>
      </c>
    </row>
    <row r="57" spans="3:15" x14ac:dyDescent="0.25">
      <c r="D57" t="s">
        <v>497</v>
      </c>
      <c r="E57" t="s">
        <v>498</v>
      </c>
      <c r="G57" t="s">
        <v>497</v>
      </c>
      <c r="H57" t="s">
        <v>498</v>
      </c>
      <c r="J57" t="s">
        <v>497</v>
      </c>
      <c r="K57" t="s">
        <v>498</v>
      </c>
      <c r="M57" t="s">
        <v>497</v>
      </c>
      <c r="N57" t="s">
        <v>498</v>
      </c>
      <c r="O57" t="s">
        <v>521</v>
      </c>
    </row>
    <row r="58" spans="3:15" x14ac:dyDescent="0.25">
      <c r="C58" t="s">
        <v>517</v>
      </c>
      <c r="D58" s="411">
        <v>11.057434263758964</v>
      </c>
      <c r="E58" s="411">
        <v>19.411643257473063</v>
      </c>
      <c r="F58" s="411">
        <v>18.333025142141718</v>
      </c>
      <c r="G58" s="411">
        <v>28.304601027254879</v>
      </c>
      <c r="H58" s="411">
        <v>40.585550334375256</v>
      </c>
      <c r="I58" s="411">
        <v>38.775440502431202</v>
      </c>
      <c r="J58" s="411">
        <v>21.056827153880299</v>
      </c>
      <c r="K58" s="411">
        <v>36.864810455926886</v>
      </c>
      <c r="L58" s="411">
        <v>35.674264672054562</v>
      </c>
      <c r="M58" s="411">
        <v>15.823682971914726</v>
      </c>
      <c r="N58" s="411">
        <v>25.558498676227607</v>
      </c>
      <c r="O58" s="411">
        <v>24.314272404992526</v>
      </c>
    </row>
    <row r="59" spans="3:15" x14ac:dyDescent="0.25">
      <c r="C59" t="s">
        <v>518</v>
      </c>
      <c r="D59" s="411">
        <v>31.713906453178264</v>
      </c>
      <c r="E59" s="411">
        <v>38.777852330179115</v>
      </c>
      <c r="F59" s="411">
        <v>37.865821042191769</v>
      </c>
      <c r="G59" s="411">
        <v>47.802889636724004</v>
      </c>
      <c r="H59" s="411">
        <v>44.615536763334447</v>
      </c>
      <c r="I59" s="411">
        <v>45.085326079267205</v>
      </c>
      <c r="J59" s="411">
        <v>49.239475336045224</v>
      </c>
      <c r="K59" s="411">
        <v>43.321021316808725</v>
      </c>
      <c r="L59" s="411">
        <v>43.766757521421987</v>
      </c>
      <c r="M59" s="411">
        <v>36.623413270294023</v>
      </c>
      <c r="N59" s="411">
        <v>40.445227207068903</v>
      </c>
      <c r="O59" s="411">
        <v>39.95675352165533</v>
      </c>
    </row>
    <row r="60" spans="3:15" x14ac:dyDescent="0.25">
      <c r="C60" t="s">
        <v>519</v>
      </c>
      <c r="D60" s="411">
        <v>44.628331663149744</v>
      </c>
      <c r="E60" s="411">
        <v>36.047022030341061</v>
      </c>
      <c r="F60" s="411">
        <v>37.154961277513415</v>
      </c>
      <c r="G60" s="411">
        <v>21.246677253243217</v>
      </c>
      <c r="H60" s="411">
        <v>14.045572966967038</v>
      </c>
      <c r="I60" s="411">
        <v>15.106955873407824</v>
      </c>
      <c r="J60" s="411">
        <v>26.826843366319665</v>
      </c>
      <c r="K60" s="411">
        <v>18.242635377549579</v>
      </c>
      <c r="L60" s="411">
        <v>18.889137365414822</v>
      </c>
      <c r="M60" s="411">
        <v>37.926868635811715</v>
      </c>
      <c r="N60" s="411">
        <v>29.693578214330092</v>
      </c>
      <c r="O60" s="411">
        <v>30.745891535123341</v>
      </c>
    </row>
    <row r="61" spans="3:15" x14ac:dyDescent="0.25">
      <c r="C61" t="s">
        <v>520</v>
      </c>
      <c r="D61" s="411">
        <v>12.600327619912981</v>
      </c>
      <c r="E61" s="411">
        <v>5.7634823820066083</v>
      </c>
      <c r="F61" s="411">
        <v>6.6461925381532634</v>
      </c>
      <c r="G61" s="411">
        <v>2.6458320827778792</v>
      </c>
      <c r="H61" s="411">
        <v>0.7533399353233462</v>
      </c>
      <c r="I61" s="411">
        <v>1.0322775448938262</v>
      </c>
      <c r="J61" s="411">
        <v>2.8768541437548332</v>
      </c>
      <c r="K61" s="411">
        <v>1.5715328497151431</v>
      </c>
      <c r="L61" s="411">
        <v>1.669840441108952</v>
      </c>
      <c r="M61" s="411">
        <v>9.6260351219795552</v>
      </c>
      <c r="N61" s="411">
        <v>4.3026959023734808</v>
      </c>
      <c r="O61" s="411">
        <v>4.9830825382288992</v>
      </c>
    </row>
    <row r="62" spans="3:15" x14ac:dyDescent="0.25">
      <c r="C62" t="s">
        <v>1</v>
      </c>
      <c r="D62" s="411">
        <v>100</v>
      </c>
      <c r="E62" s="411">
        <v>100</v>
      </c>
      <c r="F62" s="411">
        <v>100</v>
      </c>
      <c r="G62" s="411">
        <v>100</v>
      </c>
      <c r="H62" s="411">
        <v>100</v>
      </c>
      <c r="I62" s="411">
        <v>100</v>
      </c>
      <c r="J62" s="411">
        <v>100</v>
      </c>
      <c r="K62" s="411">
        <v>100</v>
      </c>
      <c r="L62" s="411">
        <v>100</v>
      </c>
      <c r="M62" s="411">
        <v>100</v>
      </c>
      <c r="N62" s="411">
        <v>100</v>
      </c>
      <c r="O62" s="411">
        <v>100</v>
      </c>
    </row>
  </sheetData>
  <mergeCells count="17">
    <mergeCell ref="D8:F8"/>
    <mergeCell ref="G8:I8"/>
    <mergeCell ref="J8:L8"/>
    <mergeCell ref="M8:O8"/>
    <mergeCell ref="B10:B14"/>
    <mergeCell ref="C16:C17"/>
    <mergeCell ref="D16:E16"/>
    <mergeCell ref="F16:G16"/>
    <mergeCell ref="H16:I16"/>
    <mergeCell ref="J16:K16"/>
    <mergeCell ref="D4:O4"/>
    <mergeCell ref="D5:O5"/>
    <mergeCell ref="D6:O6"/>
    <mergeCell ref="D7:F7"/>
    <mergeCell ref="G7:I7"/>
    <mergeCell ref="J7:L7"/>
    <mergeCell ref="M7:O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0B4C-9139-4F0C-AC86-6BBDA9EFE748}">
  <dimension ref="B4:K26"/>
  <sheetViews>
    <sheetView topLeftCell="A7" workbookViewId="0">
      <selection activeCell="I5" sqref="I5"/>
    </sheetView>
  </sheetViews>
  <sheetFormatPr defaultColWidth="8.85546875" defaultRowHeight="15" x14ac:dyDescent="0.25"/>
  <cols>
    <col min="1" max="1" width="8.85546875" style="1"/>
    <col min="2" max="2" width="24" style="1" bestFit="1" customWidth="1"/>
    <col min="3" max="3" width="15.140625" style="1" customWidth="1"/>
    <col min="4" max="4" width="12.7109375" style="1" customWidth="1"/>
    <col min="5" max="5" width="10" style="1" customWidth="1"/>
    <col min="6" max="6" width="13.7109375" style="1" customWidth="1"/>
    <col min="7" max="7" width="9.42578125" style="1" customWidth="1"/>
    <col min="8" max="8" width="15" style="1" customWidth="1"/>
    <col min="9" max="9" width="8.85546875" style="1"/>
    <col min="10" max="10" width="10" style="1" bestFit="1" customWidth="1"/>
    <col min="11" max="16384" width="8.85546875" style="1"/>
  </cols>
  <sheetData>
    <row r="4" spans="2:11" x14ac:dyDescent="0.25">
      <c r="E4" s="2"/>
      <c r="G4" s="2"/>
      <c r="I4" s="2"/>
      <c r="K4" s="2"/>
    </row>
    <row r="5" spans="2:11" x14ac:dyDescent="0.25">
      <c r="E5" s="2"/>
      <c r="G5" s="2"/>
      <c r="I5" s="2"/>
      <c r="K5" s="2"/>
    </row>
    <row r="6" spans="2:11" x14ac:dyDescent="0.25">
      <c r="B6" s="608" t="s">
        <v>195</v>
      </c>
      <c r="C6" s="608"/>
      <c r="D6" s="608"/>
      <c r="E6" s="608"/>
      <c r="F6" s="608"/>
      <c r="G6" s="608"/>
      <c r="H6" s="608"/>
      <c r="I6" s="608"/>
      <c r="K6" s="2"/>
    </row>
    <row r="7" spans="2:11" x14ac:dyDescent="0.25">
      <c r="B7" s="609"/>
      <c r="C7" s="609"/>
      <c r="D7" s="609" t="s">
        <v>196</v>
      </c>
      <c r="E7" s="609"/>
      <c r="F7" s="609"/>
      <c r="G7" s="609"/>
      <c r="H7" s="609"/>
      <c r="I7" s="609"/>
      <c r="K7" s="2"/>
    </row>
    <row r="8" spans="2:11" x14ac:dyDescent="0.25">
      <c r="B8" s="336" t="s">
        <v>197</v>
      </c>
      <c r="C8" s="337" t="s">
        <v>198</v>
      </c>
      <c r="D8" s="338" t="s">
        <v>199</v>
      </c>
      <c r="E8" s="338" t="s">
        <v>200</v>
      </c>
      <c r="F8" s="338" t="s">
        <v>201</v>
      </c>
      <c r="G8" s="338" t="s">
        <v>202</v>
      </c>
      <c r="H8" s="338" t="s">
        <v>203</v>
      </c>
      <c r="I8" s="338" t="s">
        <v>1</v>
      </c>
    </row>
    <row r="9" spans="2:11" ht="23.25" x14ac:dyDescent="0.25">
      <c r="B9" s="339" t="s">
        <v>204</v>
      </c>
      <c r="C9" s="340" t="s">
        <v>15</v>
      </c>
      <c r="D9" s="333">
        <v>10.62123566878981</v>
      </c>
      <c r="E9" s="333">
        <v>8.6814109742441214</v>
      </c>
      <c r="F9" s="333">
        <v>10.478392603129446</v>
      </c>
      <c r="G9" s="333">
        <v>9.5930218855218854</v>
      </c>
      <c r="H9" s="333">
        <v>9.9438262910798123</v>
      </c>
      <c r="I9" s="333">
        <v>9.7844956195244048</v>
      </c>
    </row>
    <row r="10" spans="2:11" x14ac:dyDescent="0.25">
      <c r="B10" s="339" t="s">
        <v>205</v>
      </c>
      <c r="C10" s="340" t="s">
        <v>15</v>
      </c>
      <c r="D10" s="333">
        <v>6.150762626262626</v>
      </c>
      <c r="E10" s="333">
        <v>4.9440399403190636</v>
      </c>
      <c r="F10" s="333">
        <v>6.3490773971361252</v>
      </c>
      <c r="G10" s="333">
        <v>6.1782340203106338</v>
      </c>
      <c r="H10" s="333">
        <v>5.3349990762978017</v>
      </c>
      <c r="I10" s="333">
        <v>5.7880659218762371</v>
      </c>
    </row>
    <row r="11" spans="2:11" ht="23.25" x14ac:dyDescent="0.25">
      <c r="B11" s="339" t="s">
        <v>206</v>
      </c>
      <c r="C11" s="340" t="s">
        <v>15</v>
      </c>
      <c r="D11" s="333">
        <v>4.1660709592641263</v>
      </c>
      <c r="E11" s="333">
        <v>3.288199643493761</v>
      </c>
      <c r="F11" s="333">
        <v>6.2209055118110239</v>
      </c>
      <c r="G11" s="333">
        <v>2.498348045397226</v>
      </c>
      <c r="H11" s="333">
        <v>2.7915415821501015</v>
      </c>
      <c r="I11" s="333">
        <v>3.8910415430267062</v>
      </c>
    </row>
    <row r="12" spans="2:11" x14ac:dyDescent="0.25">
      <c r="B12" s="339" t="s">
        <v>207</v>
      </c>
      <c r="C12" s="340" t="s">
        <v>17</v>
      </c>
      <c r="D12" s="333">
        <v>7.2228671625929852</v>
      </c>
      <c r="E12" s="333">
        <v>6.8452689697092488</v>
      </c>
      <c r="F12" s="333">
        <v>7.0713113466823714</v>
      </c>
      <c r="G12" s="333">
        <v>6.1915030012004806</v>
      </c>
      <c r="H12" s="333">
        <v>7.016534090909091</v>
      </c>
      <c r="I12" s="333">
        <v>6.8660944472469057</v>
      </c>
    </row>
    <row r="13" spans="2:11" x14ac:dyDescent="0.25">
      <c r="B13" s="339" t="s">
        <v>208</v>
      </c>
      <c r="C13" s="340" t="s">
        <v>17</v>
      </c>
      <c r="D13" s="333">
        <v>5.957446808510638</v>
      </c>
      <c r="E13" s="333">
        <v>10.400865384615384</v>
      </c>
      <c r="F13" s="333">
        <v>8.1448704663212439</v>
      </c>
      <c r="G13" s="333">
        <v>8.031098484848485</v>
      </c>
      <c r="H13" s="333">
        <v>9.7186861313868622</v>
      </c>
      <c r="I13" s="333">
        <v>8.3196306818181807</v>
      </c>
    </row>
    <row r="14" spans="2:11" ht="34.5" x14ac:dyDescent="0.25">
      <c r="B14" s="339" t="s">
        <v>209</v>
      </c>
      <c r="C14" s="340" t="s">
        <v>17</v>
      </c>
      <c r="D14" s="333">
        <v>1.8172218564845293</v>
      </c>
      <c r="E14" s="333">
        <v>1.7775390625</v>
      </c>
      <c r="F14" s="333">
        <v>1.7516586726157279</v>
      </c>
      <c r="G14" s="333">
        <v>1.7343990068643202</v>
      </c>
      <c r="H14" s="333">
        <v>1.6770887507066139</v>
      </c>
      <c r="I14" s="333">
        <v>1.7549499597747384</v>
      </c>
    </row>
    <row r="15" spans="2:11" x14ac:dyDescent="0.25">
      <c r="B15" s="339" t="s">
        <v>210</v>
      </c>
      <c r="C15" s="340" t="s">
        <v>17</v>
      </c>
      <c r="D15" s="333">
        <v>4.4633717357910907</v>
      </c>
      <c r="E15" s="333">
        <v>3.706881313131313</v>
      </c>
      <c r="F15" s="333">
        <v>2.9678963185574756</v>
      </c>
      <c r="G15" s="333">
        <v>2.6277264808362371</v>
      </c>
      <c r="H15" s="333">
        <v>2.2070759289176092</v>
      </c>
      <c r="I15" s="333">
        <v>3.2897226502311252</v>
      </c>
    </row>
    <row r="16" spans="2:11" x14ac:dyDescent="0.25">
      <c r="B16" s="339" t="s">
        <v>211</v>
      </c>
      <c r="C16" s="340" t="s">
        <v>17</v>
      </c>
      <c r="D16" s="333">
        <v>4.722702251876564</v>
      </c>
      <c r="E16" s="333">
        <v>3.9679201934703747</v>
      </c>
      <c r="F16" s="333">
        <v>3.7638366336633666</v>
      </c>
      <c r="G16" s="333">
        <v>2.7658726415094339</v>
      </c>
      <c r="H16" s="333">
        <v>2.7982352941176467</v>
      </c>
      <c r="I16" s="333">
        <v>3.7738604240282689</v>
      </c>
    </row>
    <row r="17" spans="2:9" ht="23.25" x14ac:dyDescent="0.25">
      <c r="B17" s="339" t="s">
        <v>212</v>
      </c>
      <c r="C17" s="340" t="s">
        <v>17</v>
      </c>
      <c r="D17" s="333">
        <v>1.1036590436590437</v>
      </c>
      <c r="E17" s="333">
        <v>1.0634917733089579</v>
      </c>
      <c r="F17" s="333">
        <v>1.060881488736533</v>
      </c>
      <c r="G17" s="333">
        <v>1.2427329192546586</v>
      </c>
      <c r="H17" s="333">
        <v>1.1474794520547944</v>
      </c>
      <c r="I17" s="333">
        <v>1.1018786549707602</v>
      </c>
    </row>
    <row r="18" spans="2:9" ht="23.25" x14ac:dyDescent="0.25">
      <c r="B18" s="339" t="s">
        <v>213</v>
      </c>
      <c r="C18" s="340" t="s">
        <v>17</v>
      </c>
      <c r="D18" s="333">
        <v>6.3154922907488986</v>
      </c>
      <c r="E18" s="333">
        <v>8.3956203663323166</v>
      </c>
      <c r="F18" s="333">
        <v>7.7201958692911861</v>
      </c>
      <c r="G18" s="333">
        <v>6.6222366805794248</v>
      </c>
      <c r="H18" s="333">
        <v>6.313306101608374</v>
      </c>
      <c r="I18" s="333">
        <v>7.0408447332421327</v>
      </c>
    </row>
    <row r="19" spans="2:9" ht="23.25" x14ac:dyDescent="0.25">
      <c r="B19" s="339" t="s">
        <v>214</v>
      </c>
      <c r="C19" s="340" t="s">
        <v>16</v>
      </c>
      <c r="D19" s="333">
        <v>5.3696600729786832</v>
      </c>
      <c r="E19" s="333">
        <v>5.8010094770688783</v>
      </c>
      <c r="F19" s="333">
        <v>4.9124048248632599</v>
      </c>
      <c r="G19" s="333">
        <v>4.0094374416433238</v>
      </c>
      <c r="H19" s="333">
        <v>4.3831111318292004</v>
      </c>
      <c r="I19" s="333">
        <v>4.9662378169280581</v>
      </c>
    </row>
    <row r="20" spans="2:9" ht="34.5" x14ac:dyDescent="0.25">
      <c r="B20" s="339" t="s">
        <v>215</v>
      </c>
      <c r="C20" s="340" t="s">
        <v>16</v>
      </c>
      <c r="D20" s="333">
        <v>2.9299137835746656</v>
      </c>
      <c r="E20" s="333">
        <v>3.6521345978952837</v>
      </c>
      <c r="F20" s="333">
        <v>2.8916941207981783</v>
      </c>
      <c r="G20" s="333">
        <v>2.3916637845849804</v>
      </c>
      <c r="H20" s="333">
        <v>2.5078640973630835</v>
      </c>
      <c r="I20" s="333">
        <v>2.8986322743507804</v>
      </c>
    </row>
    <row r="21" spans="2:9" x14ac:dyDescent="0.25">
      <c r="B21" s="339" t="s">
        <v>216</v>
      </c>
      <c r="C21" s="340" t="s">
        <v>16</v>
      </c>
      <c r="D21" s="333">
        <v>3.5729983408390611</v>
      </c>
      <c r="E21" s="333">
        <v>3.6409107749305343</v>
      </c>
      <c r="F21" s="333">
        <v>3.4927254641909813</v>
      </c>
      <c r="G21" s="333">
        <v>3.2219067796610168</v>
      </c>
      <c r="H21" s="333">
        <v>3.2434151329243353</v>
      </c>
      <c r="I21" s="333">
        <v>3.4534201628052599</v>
      </c>
    </row>
    <row r="22" spans="2:9" x14ac:dyDescent="0.25">
      <c r="B22" s="341" t="s">
        <v>217</v>
      </c>
      <c r="C22" s="342"/>
      <c r="D22" s="343">
        <v>3.9352634620125913</v>
      </c>
      <c r="E22" s="343">
        <v>4.0453528978095594</v>
      </c>
      <c r="F22" s="343">
        <v>3.4364019475714813</v>
      </c>
      <c r="G22" s="343">
        <v>3.0101711010008727</v>
      </c>
      <c r="H22" s="343">
        <v>2.8455873199359774</v>
      </c>
      <c r="I22" s="343">
        <v>3.573945030398352</v>
      </c>
    </row>
    <row r="23" spans="2:9" x14ac:dyDescent="0.25">
      <c r="B23" s="344"/>
      <c r="C23" s="345"/>
      <c r="D23" s="333"/>
      <c r="E23" s="333"/>
      <c r="F23" s="333"/>
      <c r="G23" s="333"/>
      <c r="H23" s="333"/>
      <c r="I23" s="333"/>
    </row>
    <row r="24" spans="2:9" x14ac:dyDescent="0.25">
      <c r="B24" s="344" t="s">
        <v>218</v>
      </c>
      <c r="C24" s="345"/>
      <c r="D24" s="333">
        <v>6.2657385252502014</v>
      </c>
      <c r="E24" s="333">
        <v>5.0716112288135591</v>
      </c>
      <c r="F24" s="333">
        <v>6.573514681174494</v>
      </c>
      <c r="G24" s="333">
        <v>6.252300136603135</v>
      </c>
      <c r="H24" s="333">
        <v>5.4470388502842706</v>
      </c>
      <c r="I24" s="333">
        <v>5.9239076202639422</v>
      </c>
    </row>
    <row r="25" spans="2:9" x14ac:dyDescent="0.25">
      <c r="B25" s="344" t="s">
        <v>219</v>
      </c>
      <c r="C25" s="345"/>
      <c r="D25" s="333">
        <v>5.5583546462063085</v>
      </c>
      <c r="E25" s="333">
        <v>5.8002324356588595</v>
      </c>
      <c r="F25" s="333">
        <v>5.0663166127484098</v>
      </c>
      <c r="G25" s="333">
        <v>4.6178172150518089</v>
      </c>
      <c r="H25" s="333">
        <v>4.4367409165601615</v>
      </c>
      <c r="I25" s="333">
        <v>5.2257595822297738</v>
      </c>
    </row>
    <row r="26" spans="2:9" x14ac:dyDescent="0.25">
      <c r="B26" s="346" t="s">
        <v>220</v>
      </c>
      <c r="C26" s="347"/>
      <c r="D26" s="335">
        <v>4.7034315179293618</v>
      </c>
      <c r="E26" s="335">
        <v>5.1202143353002425</v>
      </c>
      <c r="F26" s="335">
        <v>4.4038619060120769</v>
      </c>
      <c r="G26" s="335">
        <v>3.5840128548473489</v>
      </c>
      <c r="H26" s="335">
        <v>3.7316114013172834</v>
      </c>
      <c r="I26" s="335">
        <v>4.3785667143072935</v>
      </c>
    </row>
  </sheetData>
  <mergeCells count="3">
    <mergeCell ref="B6:I6"/>
    <mergeCell ref="B7:C7"/>
    <mergeCell ref="D7:I7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581B-EC3E-465D-AF36-CC6C5B3CB85B}">
  <dimension ref="A1:S48"/>
  <sheetViews>
    <sheetView topLeftCell="A27" workbookViewId="0">
      <selection activeCell="B28" sqref="B28"/>
    </sheetView>
  </sheetViews>
  <sheetFormatPr defaultRowHeight="15" x14ac:dyDescent="0.25"/>
  <cols>
    <col min="2" max="2" width="27" customWidth="1"/>
    <col min="5" max="5" width="1.42578125" customWidth="1"/>
    <col min="8" max="8" width="1.85546875" customWidth="1"/>
    <col min="11" max="11" width="18.42578125" customWidth="1"/>
    <col min="12" max="12" width="12.28515625" bestFit="1" customWidth="1"/>
    <col min="13" max="13" width="11.85546875" bestFit="1" customWidth="1"/>
    <col min="14" max="19" width="10.85546875" bestFit="1" customWidth="1"/>
  </cols>
  <sheetData>
    <row r="1" spans="1:19" x14ac:dyDescent="0.25">
      <c r="A1" s="402" t="s">
        <v>72</v>
      </c>
      <c r="B1" s="402"/>
      <c r="C1" s="686" t="s">
        <v>43</v>
      </c>
      <c r="D1" s="687"/>
      <c r="E1" s="687"/>
      <c r="F1" s="687"/>
      <c r="G1" s="687"/>
      <c r="H1" s="687"/>
      <c r="I1" s="687"/>
      <c r="J1" s="688"/>
      <c r="K1" s="406"/>
    </row>
    <row r="2" spans="1:19" x14ac:dyDescent="0.25">
      <c r="A2" s="402"/>
      <c r="B2" s="402"/>
      <c r="C2" s="686" t="s">
        <v>476</v>
      </c>
      <c r="D2" s="687"/>
      <c r="E2" s="687"/>
      <c r="F2" s="687"/>
      <c r="G2" s="687"/>
      <c r="H2" s="687"/>
      <c r="I2" s="687"/>
      <c r="J2" s="688"/>
      <c r="K2" s="406"/>
    </row>
    <row r="3" spans="1:19" x14ac:dyDescent="0.25">
      <c r="A3" s="402"/>
      <c r="B3" s="402"/>
      <c r="C3" s="686" t="s">
        <v>477</v>
      </c>
      <c r="D3" s="687"/>
      <c r="E3" s="687"/>
      <c r="F3" s="687"/>
      <c r="G3" s="687"/>
      <c r="H3" s="687"/>
      <c r="I3" s="687"/>
      <c r="J3" s="688"/>
      <c r="K3" s="406"/>
      <c r="L3" s="686" t="s">
        <v>477</v>
      </c>
      <c r="M3" s="687"/>
      <c r="N3" s="687"/>
      <c r="O3" s="687"/>
      <c r="P3" s="687"/>
      <c r="Q3" s="687"/>
      <c r="R3" s="687"/>
      <c r="S3" s="688"/>
    </row>
    <row r="4" spans="1:19" x14ac:dyDescent="0.25">
      <c r="A4" s="402"/>
      <c r="B4" s="402"/>
      <c r="C4" s="686" t="s">
        <v>467</v>
      </c>
      <c r="D4" s="687"/>
      <c r="E4" s="687" t="s">
        <v>468</v>
      </c>
      <c r="F4" s="687"/>
      <c r="G4" s="687" t="s">
        <v>469</v>
      </c>
      <c r="H4" s="687"/>
      <c r="I4" s="687" t="s">
        <v>1</v>
      </c>
      <c r="J4" s="688"/>
      <c r="K4" s="406"/>
      <c r="L4" s="686" t="s">
        <v>467</v>
      </c>
      <c r="M4" s="687"/>
      <c r="N4" s="687" t="s">
        <v>468</v>
      </c>
      <c r="O4" s="687"/>
      <c r="P4" s="687" t="s">
        <v>469</v>
      </c>
      <c r="Q4" s="687"/>
      <c r="R4" s="687" t="s">
        <v>1</v>
      </c>
      <c r="S4" s="688"/>
    </row>
    <row r="5" spans="1:19" x14ac:dyDescent="0.25">
      <c r="A5" s="402"/>
      <c r="B5" s="402"/>
      <c r="C5" s="686" t="s">
        <v>454</v>
      </c>
      <c r="D5" s="687"/>
      <c r="E5" s="687" t="s">
        <v>454</v>
      </c>
      <c r="F5" s="687"/>
      <c r="G5" s="687" t="s">
        <v>454</v>
      </c>
      <c r="H5" s="687"/>
      <c r="I5" s="687" t="s">
        <v>454</v>
      </c>
      <c r="J5" s="688"/>
      <c r="K5" s="406"/>
      <c r="L5" s="686" t="s">
        <v>454</v>
      </c>
      <c r="M5" s="687"/>
      <c r="N5" s="687" t="s">
        <v>454</v>
      </c>
      <c r="O5" s="687"/>
      <c r="P5" s="687" t="s">
        <v>454</v>
      </c>
      <c r="Q5" s="687"/>
      <c r="R5" s="687" t="s">
        <v>454</v>
      </c>
      <c r="S5" s="688"/>
    </row>
    <row r="6" spans="1:19" ht="72.75" x14ac:dyDescent="0.25">
      <c r="A6" s="402"/>
      <c r="B6" s="402"/>
      <c r="C6" s="403" t="s">
        <v>455</v>
      </c>
      <c r="D6" s="404" t="s">
        <v>456</v>
      </c>
      <c r="E6" s="404" t="s">
        <v>455</v>
      </c>
      <c r="F6" s="404" t="s">
        <v>456</v>
      </c>
      <c r="G6" s="404" t="s">
        <v>455</v>
      </c>
      <c r="H6" s="404" t="s">
        <v>456</v>
      </c>
      <c r="I6" s="404" t="s">
        <v>455</v>
      </c>
      <c r="J6" s="405" t="s">
        <v>456</v>
      </c>
      <c r="K6" s="406"/>
      <c r="L6" s="403" t="s">
        <v>455</v>
      </c>
      <c r="M6" s="404" t="s">
        <v>456</v>
      </c>
      <c r="N6" s="404" t="s">
        <v>455</v>
      </c>
      <c r="O6" s="404" t="s">
        <v>456</v>
      </c>
      <c r="P6" s="404" t="s">
        <v>455</v>
      </c>
      <c r="Q6" s="404" t="s">
        <v>456</v>
      </c>
      <c r="R6" s="404" t="s">
        <v>455</v>
      </c>
      <c r="S6" s="405" t="s">
        <v>456</v>
      </c>
    </row>
    <row r="7" spans="1:19" ht="14.25" customHeight="1" x14ac:dyDescent="0.25">
      <c r="A7" s="700" t="s">
        <v>478</v>
      </c>
      <c r="B7" s="434" t="s">
        <v>479</v>
      </c>
      <c r="C7" s="435">
        <v>3947.2607110131585</v>
      </c>
      <c r="D7" s="436">
        <v>22988.105153489458</v>
      </c>
      <c r="E7" s="436">
        <v>928.34119197448854</v>
      </c>
      <c r="F7" s="436">
        <v>5785.7984191020969</v>
      </c>
      <c r="G7" s="436">
        <v>446.29070940333003</v>
      </c>
      <c r="H7" s="436">
        <v>3630.0556259989989</v>
      </c>
      <c r="I7" s="436">
        <v>5321.8926123909723</v>
      </c>
      <c r="J7" s="437">
        <v>32403.959198590492</v>
      </c>
      <c r="K7" s="434" t="s">
        <v>479</v>
      </c>
      <c r="L7" s="411">
        <f>C7/C$11*100</f>
        <v>29.843448809185023</v>
      </c>
      <c r="M7" s="411">
        <f t="shared" ref="M7:S22" si="0">D7/D$11*100</f>
        <v>25.766522753955069</v>
      </c>
      <c r="N7" s="411">
        <f t="shared" si="0"/>
        <v>20.167484709101778</v>
      </c>
      <c r="O7" s="411">
        <f t="shared" si="0"/>
        <v>21.728554681305319</v>
      </c>
      <c r="P7" s="411">
        <f t="shared" si="0"/>
        <v>41.784356067868075</v>
      </c>
      <c r="Q7" s="411">
        <f t="shared" si="0"/>
        <v>27.681141986468134</v>
      </c>
      <c r="R7" s="411">
        <f t="shared" si="0"/>
        <v>28.161446428179442</v>
      </c>
      <c r="S7" s="411">
        <f t="shared" si="0"/>
        <v>25.127452066621171</v>
      </c>
    </row>
    <row r="8" spans="1:19" ht="14.25" customHeight="1" x14ac:dyDescent="0.25">
      <c r="A8" s="689"/>
      <c r="B8" s="407" t="s">
        <v>480</v>
      </c>
      <c r="C8" s="408">
        <v>2270.9289035476986</v>
      </c>
      <c r="D8" s="409">
        <v>17504.646667205889</v>
      </c>
      <c r="E8" s="409">
        <v>1039.282119846994</v>
      </c>
      <c r="F8" s="409">
        <v>6077.5023438442431</v>
      </c>
      <c r="G8" s="409">
        <v>203.24796828082339</v>
      </c>
      <c r="H8" s="409">
        <v>2876.1918296322497</v>
      </c>
      <c r="I8" s="409">
        <v>3513.4589916755144</v>
      </c>
      <c r="J8" s="410">
        <v>26458.340840682326</v>
      </c>
      <c r="K8" s="407" t="s">
        <v>480</v>
      </c>
      <c r="L8" s="411">
        <f t="shared" ref="L8:S25" si="1">C8/C$11*100</f>
        <v>17.169463950844289</v>
      </c>
      <c r="M8" s="411">
        <f t="shared" si="0"/>
        <v>19.620315534446739</v>
      </c>
      <c r="N8" s="411">
        <f t="shared" si="0"/>
        <v>22.577589405332688</v>
      </c>
      <c r="O8" s="411">
        <f t="shared" si="0"/>
        <v>22.824048201885795</v>
      </c>
      <c r="P8" s="411">
        <f t="shared" si="0"/>
        <v>19.029267913891537</v>
      </c>
      <c r="Q8" s="411">
        <f t="shared" si="0"/>
        <v>21.932521872708026</v>
      </c>
      <c r="R8" s="411">
        <f t="shared" si="0"/>
        <v>18.591898480120335</v>
      </c>
      <c r="S8" s="411">
        <f t="shared" si="0"/>
        <v>20.516958658110184</v>
      </c>
    </row>
    <row r="9" spans="1:19" ht="14.25" customHeight="1" x14ac:dyDescent="0.25">
      <c r="A9" s="689"/>
      <c r="B9" s="407" t="s">
        <v>481</v>
      </c>
      <c r="C9" s="408">
        <v>3192.3320582271749</v>
      </c>
      <c r="D9" s="409">
        <v>20530.735471298674</v>
      </c>
      <c r="E9" s="409">
        <v>1362.7823145997775</v>
      </c>
      <c r="F9" s="409">
        <v>5299.3750156079013</v>
      </c>
      <c r="G9" s="409">
        <v>258.0755204664249</v>
      </c>
      <c r="H9" s="409">
        <v>2015.0208626280853</v>
      </c>
      <c r="I9" s="409">
        <v>4813.1898932933764</v>
      </c>
      <c r="J9" s="410">
        <v>27845.131349534637</v>
      </c>
      <c r="K9" s="407" t="s">
        <v>481</v>
      </c>
      <c r="L9" s="411">
        <f t="shared" si="1"/>
        <v>24.135775500161884</v>
      </c>
      <c r="M9" s="411">
        <f t="shared" si="0"/>
        <v>23.012147332045323</v>
      </c>
      <c r="N9" s="411">
        <f t="shared" si="0"/>
        <v>29.605377558513656</v>
      </c>
      <c r="O9" s="411">
        <f t="shared" si="0"/>
        <v>19.901792537951813</v>
      </c>
      <c r="P9" s="411">
        <f t="shared" si="0"/>
        <v>24.162545202848921</v>
      </c>
      <c r="Q9" s="411">
        <f t="shared" si="0"/>
        <v>15.36562641206174</v>
      </c>
      <c r="R9" s="411">
        <f t="shared" si="0"/>
        <v>25.469583699047828</v>
      </c>
      <c r="S9" s="411">
        <f t="shared" si="0"/>
        <v>21.592336880384561</v>
      </c>
    </row>
    <row r="10" spans="1:19" ht="14.25" customHeight="1" x14ac:dyDescent="0.25">
      <c r="A10" s="689"/>
      <c r="B10" s="407" t="s">
        <v>482</v>
      </c>
      <c r="C10" s="408">
        <v>3816.0351378922887</v>
      </c>
      <c r="D10" s="409">
        <v>28193.460501090856</v>
      </c>
      <c r="E10" s="409">
        <v>1272.752404265231</v>
      </c>
      <c r="F10" s="409">
        <v>9464.9508812164713</v>
      </c>
      <c r="G10" s="409">
        <v>160.46666129462699</v>
      </c>
      <c r="H10" s="409">
        <v>4592.553458940296</v>
      </c>
      <c r="I10" s="409">
        <v>5249.2542034521475</v>
      </c>
      <c r="J10" s="410">
        <v>42250.964841247631</v>
      </c>
      <c r="K10" s="407" t="s">
        <v>482</v>
      </c>
      <c r="L10" s="411">
        <f t="shared" si="1"/>
        <v>28.851311739808764</v>
      </c>
      <c r="M10" s="411">
        <f t="shared" si="0"/>
        <v>31.601014379552751</v>
      </c>
      <c r="N10" s="411">
        <f t="shared" si="0"/>
        <v>27.649548327051882</v>
      </c>
      <c r="O10" s="411">
        <f t="shared" si="0"/>
        <v>35.545604578857343</v>
      </c>
      <c r="P10" s="411">
        <f t="shared" si="0"/>
        <v>15.02383081539149</v>
      </c>
      <c r="Q10" s="411">
        <f t="shared" si="0"/>
        <v>35.020709728762363</v>
      </c>
      <c r="R10" s="411">
        <f t="shared" si="0"/>
        <v>27.777071392652395</v>
      </c>
      <c r="S10" s="411">
        <f t="shared" si="0"/>
        <v>32.763252394884084</v>
      </c>
    </row>
    <row r="11" spans="1:19" ht="14.25" customHeight="1" x14ac:dyDescent="0.25">
      <c r="A11" s="689"/>
      <c r="B11" s="407" t="s">
        <v>1</v>
      </c>
      <c r="C11" s="408">
        <v>13226.556810680326</v>
      </c>
      <c r="D11" s="409">
        <v>89216.947793084983</v>
      </c>
      <c r="E11" s="409">
        <v>4603.1580306864907</v>
      </c>
      <c r="F11" s="409">
        <v>26627.626659770642</v>
      </c>
      <c r="G11" s="409">
        <v>1068.0808594452051</v>
      </c>
      <c r="H11" s="409">
        <v>13113.821777199595</v>
      </c>
      <c r="I11" s="409">
        <v>18897.79570081201</v>
      </c>
      <c r="J11" s="410">
        <v>128958.39623005509</v>
      </c>
      <c r="K11" s="407" t="s">
        <v>1</v>
      </c>
      <c r="L11" s="411">
        <f t="shared" si="1"/>
        <v>100</v>
      </c>
      <c r="M11" s="411">
        <f t="shared" si="0"/>
        <v>100</v>
      </c>
      <c r="N11" s="411">
        <f t="shared" si="0"/>
        <v>100</v>
      </c>
      <c r="O11" s="411">
        <f t="shared" si="0"/>
        <v>100</v>
      </c>
      <c r="P11" s="411">
        <f t="shared" si="0"/>
        <v>100</v>
      </c>
      <c r="Q11" s="411">
        <f t="shared" si="0"/>
        <v>100</v>
      </c>
      <c r="R11" s="411">
        <f t="shared" si="0"/>
        <v>100</v>
      </c>
      <c r="S11" s="411">
        <f t="shared" si="0"/>
        <v>100</v>
      </c>
    </row>
    <row r="12" spans="1:19" ht="14.25" customHeight="1" x14ac:dyDescent="0.25">
      <c r="A12" s="689" t="s">
        <v>483</v>
      </c>
      <c r="B12" s="407" t="s">
        <v>484</v>
      </c>
      <c r="C12" s="408">
        <v>1627.4030999608269</v>
      </c>
      <c r="D12" s="409">
        <v>22759.736824586809</v>
      </c>
      <c r="E12" s="409">
        <v>77.082621256220818</v>
      </c>
      <c r="F12" s="409">
        <v>3889.132874950189</v>
      </c>
      <c r="G12" s="409">
        <v>29.767896739290261</v>
      </c>
      <c r="H12" s="409">
        <v>2201.824295204076</v>
      </c>
      <c r="I12" s="409">
        <v>1734.2536179563381</v>
      </c>
      <c r="J12" s="410">
        <v>28850.693994741036</v>
      </c>
      <c r="K12" s="407" t="s">
        <v>484</v>
      </c>
      <c r="L12" s="411">
        <f t="shared" si="1"/>
        <v>12.304057081936197</v>
      </c>
      <c r="M12" s="411">
        <f t="shared" si="0"/>
        <v>25.510553081654368</v>
      </c>
      <c r="N12" s="411">
        <f t="shared" si="0"/>
        <v>1.6745595250555654</v>
      </c>
      <c r="O12" s="411">
        <f t="shared" si="0"/>
        <v>14.605630928519592</v>
      </c>
      <c r="P12" s="411">
        <f t="shared" si="0"/>
        <v>2.7870452387614781</v>
      </c>
      <c r="Q12" s="411">
        <f t="shared" si="0"/>
        <v>16.790103850826217</v>
      </c>
      <c r="R12" s="411">
        <f t="shared" si="0"/>
        <v>9.1770153800626595</v>
      </c>
      <c r="S12" s="411">
        <f t="shared" si="0"/>
        <v>22.372094286340914</v>
      </c>
    </row>
    <row r="13" spans="1:19" ht="14.25" customHeight="1" x14ac:dyDescent="0.25">
      <c r="A13" s="689"/>
      <c r="B13" s="407" t="s">
        <v>485</v>
      </c>
      <c r="C13" s="408">
        <v>1308.3159365797492</v>
      </c>
      <c r="D13" s="409">
        <v>13191.312679652789</v>
      </c>
      <c r="E13" s="409">
        <v>194.10353156423935</v>
      </c>
      <c r="F13" s="409">
        <v>4145.4679588952213</v>
      </c>
      <c r="G13" s="409">
        <v>40.30878496859853</v>
      </c>
      <c r="H13" s="409">
        <v>2129.1548240752209</v>
      </c>
      <c r="I13" s="409">
        <v>1542.7282531125875</v>
      </c>
      <c r="J13" s="410">
        <v>19465.935462623271</v>
      </c>
      <c r="K13" s="407" t="s">
        <v>485</v>
      </c>
      <c r="L13" s="411">
        <f t="shared" si="1"/>
        <v>9.8915836926152672</v>
      </c>
      <c r="M13" s="411">
        <f t="shared" si="0"/>
        <v>14.785657888954615</v>
      </c>
      <c r="N13" s="411">
        <f t="shared" si="0"/>
        <v>4.2167470738625017</v>
      </c>
      <c r="O13" s="411">
        <f t="shared" si="0"/>
        <v>15.568296836451619</v>
      </c>
      <c r="P13" s="411">
        <f t="shared" si="0"/>
        <v>3.7739450728043371</v>
      </c>
      <c r="Q13" s="411">
        <f t="shared" si="0"/>
        <v>16.235959739647257</v>
      </c>
      <c r="R13" s="411">
        <f t="shared" si="0"/>
        <v>8.1635354595684344</v>
      </c>
      <c r="S13" s="411">
        <f t="shared" si="0"/>
        <v>15.094740654107586</v>
      </c>
    </row>
    <row r="14" spans="1:19" ht="14.25" customHeight="1" x14ac:dyDescent="0.25">
      <c r="A14" s="689"/>
      <c r="B14" s="407" t="s">
        <v>486</v>
      </c>
      <c r="C14" s="408">
        <v>2109.4344271556802</v>
      </c>
      <c r="D14" s="409">
        <v>19615.713878648185</v>
      </c>
      <c r="E14" s="409">
        <v>700.02768594098472</v>
      </c>
      <c r="F14" s="409">
        <v>7195.9032460477829</v>
      </c>
      <c r="G14" s="409">
        <v>210.32867852398738</v>
      </c>
      <c r="H14" s="409">
        <v>3844.7372592535412</v>
      </c>
      <c r="I14" s="409">
        <v>3019.7907916206505</v>
      </c>
      <c r="J14" s="410">
        <v>30656.354383949427</v>
      </c>
      <c r="K14" s="407" t="s">
        <v>486</v>
      </c>
      <c r="L14" s="411">
        <f t="shared" si="1"/>
        <v>15.948477425752488</v>
      </c>
      <c r="M14" s="411">
        <f t="shared" si="0"/>
        <v>21.986533235973983</v>
      </c>
      <c r="N14" s="411">
        <f t="shared" si="0"/>
        <v>15.207552755615177</v>
      </c>
      <c r="O14" s="411">
        <f t="shared" si="0"/>
        <v>27.024200609359774</v>
      </c>
      <c r="P14" s="411">
        <f t="shared" si="0"/>
        <v>19.692205572641637</v>
      </c>
      <c r="Q14" s="411">
        <f t="shared" si="0"/>
        <v>29.318205818064502</v>
      </c>
      <c r="R14" s="411">
        <f t="shared" si="0"/>
        <v>15.979592749491383</v>
      </c>
      <c r="S14" s="411">
        <f t="shared" si="0"/>
        <v>23.772282596675659</v>
      </c>
    </row>
    <row r="15" spans="1:19" ht="14.25" customHeight="1" x14ac:dyDescent="0.25">
      <c r="A15" s="689"/>
      <c r="B15" s="407" t="s">
        <v>487</v>
      </c>
      <c r="C15" s="408">
        <v>2820.0317424652453</v>
      </c>
      <c r="D15" s="409">
        <v>16042.798161421726</v>
      </c>
      <c r="E15" s="409">
        <v>1148.1983349032621</v>
      </c>
      <c r="F15" s="409">
        <v>6146.1546153597128</v>
      </c>
      <c r="G15" s="409">
        <v>235.21546003660228</v>
      </c>
      <c r="H15" s="409">
        <v>2557.1430743201495</v>
      </c>
      <c r="I15" s="409">
        <v>4203.4455374051095</v>
      </c>
      <c r="J15" s="410">
        <v>24746.095851101556</v>
      </c>
      <c r="K15" s="407" t="s">
        <v>487</v>
      </c>
      <c r="L15" s="411">
        <f t="shared" si="1"/>
        <v>21.320981589011094</v>
      </c>
      <c r="M15" s="411">
        <f t="shared" si="0"/>
        <v>17.981783235432729</v>
      </c>
      <c r="N15" s="411">
        <f t="shared" si="0"/>
        <v>24.943708802715729</v>
      </c>
      <c r="O15" s="411">
        <f t="shared" si="0"/>
        <v>23.081871673698213</v>
      </c>
      <c r="P15" s="411">
        <f t="shared" si="0"/>
        <v>22.022252150345679</v>
      </c>
      <c r="Q15" s="411">
        <f t="shared" si="0"/>
        <v>19.499602158435138</v>
      </c>
      <c r="R15" s="411">
        <f t="shared" si="0"/>
        <v>22.243046776214719</v>
      </c>
      <c r="S15" s="411">
        <f t="shared" si="0"/>
        <v>19.189208748343773</v>
      </c>
    </row>
    <row r="16" spans="1:19" ht="14.25" customHeight="1" x14ac:dyDescent="0.25">
      <c r="A16" s="689"/>
      <c r="B16" s="407" t="s">
        <v>488</v>
      </c>
      <c r="C16" s="408">
        <v>1304.0562953108279</v>
      </c>
      <c r="D16" s="409">
        <v>5486.2399549235561</v>
      </c>
      <c r="E16" s="409">
        <v>837.87160717417203</v>
      </c>
      <c r="F16" s="409">
        <v>2319.9083652726645</v>
      </c>
      <c r="G16" s="409">
        <v>169.52661178082491</v>
      </c>
      <c r="H16" s="409">
        <v>860.77498818557513</v>
      </c>
      <c r="I16" s="409">
        <v>2311.4545142658267</v>
      </c>
      <c r="J16" s="410">
        <v>8666.9233083818199</v>
      </c>
      <c r="K16" s="407" t="s">
        <v>488</v>
      </c>
      <c r="L16" s="411">
        <f t="shared" si="1"/>
        <v>9.859378476020412</v>
      </c>
      <c r="M16" s="411">
        <f t="shared" si="0"/>
        <v>6.1493248655484525</v>
      </c>
      <c r="N16" s="411">
        <f t="shared" si="0"/>
        <v>18.202103894512963</v>
      </c>
      <c r="O16" s="411">
        <f t="shared" si="0"/>
        <v>8.7124113422305562</v>
      </c>
      <c r="P16" s="411">
        <f t="shared" si="0"/>
        <v>15.872076564398165</v>
      </c>
      <c r="Q16" s="411">
        <f t="shared" si="0"/>
        <v>6.5638759074960547</v>
      </c>
      <c r="R16" s="411">
        <f t="shared" si="0"/>
        <v>12.231344601563805</v>
      </c>
      <c r="S16" s="411">
        <f t="shared" si="0"/>
        <v>6.7207126963028276</v>
      </c>
    </row>
    <row r="17" spans="1:19" ht="14.25" customHeight="1" x14ac:dyDescent="0.25">
      <c r="A17" s="689"/>
      <c r="B17" s="407" t="s">
        <v>489</v>
      </c>
      <c r="C17" s="408">
        <v>4057.3153092079929</v>
      </c>
      <c r="D17" s="409">
        <v>12114.393177508493</v>
      </c>
      <c r="E17" s="409">
        <v>1645.8742498476115</v>
      </c>
      <c r="F17" s="409">
        <v>2931.0595992451294</v>
      </c>
      <c r="G17" s="409">
        <v>382.9334273959019</v>
      </c>
      <c r="H17" s="409">
        <v>1520.1873361610687</v>
      </c>
      <c r="I17" s="409">
        <v>6086.1229864515099</v>
      </c>
      <c r="J17" s="410">
        <v>16565.640112914676</v>
      </c>
      <c r="K17" s="407" t="s">
        <v>489</v>
      </c>
      <c r="L17" s="411">
        <f t="shared" si="1"/>
        <v>30.675521734664514</v>
      </c>
      <c r="M17" s="411">
        <f t="shared" si="0"/>
        <v>13.578578372356573</v>
      </c>
      <c r="N17" s="411">
        <f t="shared" si="0"/>
        <v>35.755327948238062</v>
      </c>
      <c r="O17" s="411">
        <f t="shared" si="0"/>
        <v>11.007588609740468</v>
      </c>
      <c r="P17" s="411">
        <f t="shared" si="0"/>
        <v>35.852475401048721</v>
      </c>
      <c r="Q17" s="411">
        <f t="shared" si="0"/>
        <v>11.59225252553111</v>
      </c>
      <c r="R17" s="411">
        <f t="shared" si="0"/>
        <v>32.20546503309906</v>
      </c>
      <c r="S17" s="411">
        <f t="shared" si="0"/>
        <v>12.845724355444396</v>
      </c>
    </row>
    <row r="18" spans="1:19" ht="14.25" customHeight="1" x14ac:dyDescent="0.25">
      <c r="A18" s="689"/>
      <c r="B18" s="407" t="s">
        <v>1</v>
      </c>
      <c r="C18" s="408">
        <v>13226.556810680326</v>
      </c>
      <c r="D18" s="409">
        <v>89210.194676741638</v>
      </c>
      <c r="E18" s="409">
        <v>4603.1580306864907</v>
      </c>
      <c r="F18" s="409">
        <v>26627.626659770642</v>
      </c>
      <c r="G18" s="409">
        <v>1068.0808594452051</v>
      </c>
      <c r="H18" s="409">
        <v>13113.821777199595</v>
      </c>
      <c r="I18" s="409">
        <v>18897.79570081201</v>
      </c>
      <c r="J18" s="410">
        <v>128951.64311371173</v>
      </c>
      <c r="K18" s="407" t="s">
        <v>1</v>
      </c>
      <c r="L18" s="411">
        <f t="shared" si="1"/>
        <v>100</v>
      </c>
      <c r="M18" s="411">
        <f t="shared" si="0"/>
        <v>99.992430679920801</v>
      </c>
      <c r="N18" s="411">
        <f t="shared" si="0"/>
        <v>100</v>
      </c>
      <c r="O18" s="411">
        <f t="shared" si="0"/>
        <v>100</v>
      </c>
      <c r="P18" s="411">
        <f t="shared" si="0"/>
        <v>100</v>
      </c>
      <c r="Q18" s="411">
        <f t="shared" si="0"/>
        <v>100</v>
      </c>
      <c r="R18" s="411">
        <f t="shared" si="0"/>
        <v>100</v>
      </c>
      <c r="S18" s="411">
        <f t="shared" si="0"/>
        <v>99.994763337215119</v>
      </c>
    </row>
    <row r="19" spans="1:19" ht="14.25" customHeight="1" x14ac:dyDescent="0.25">
      <c r="A19" s="689" t="s">
        <v>490</v>
      </c>
      <c r="B19" s="407" t="s">
        <v>491</v>
      </c>
      <c r="C19" s="408">
        <v>6989.930385707421</v>
      </c>
      <c r="D19" s="409">
        <v>25188.541267167584</v>
      </c>
      <c r="E19" s="409">
        <v>3063.226195632074</v>
      </c>
      <c r="F19" s="409">
        <v>7928.4528641425795</v>
      </c>
      <c r="G19" s="409">
        <v>714.95610614238785</v>
      </c>
      <c r="H19" s="409">
        <v>3614.712870806824</v>
      </c>
      <c r="I19" s="409">
        <v>10768.112687481889</v>
      </c>
      <c r="J19" s="410">
        <v>36731.707002116957</v>
      </c>
      <c r="K19" s="407" t="s">
        <v>491</v>
      </c>
      <c r="L19" s="411">
        <f t="shared" si="1"/>
        <v>52.847694874474925</v>
      </c>
      <c r="M19" s="411">
        <f t="shared" si="0"/>
        <v>28.232910775636167</v>
      </c>
      <c r="N19" s="411">
        <f t="shared" si="0"/>
        <v>66.546187969463233</v>
      </c>
      <c r="O19" s="411">
        <f t="shared" si="0"/>
        <v>29.775289271728401</v>
      </c>
      <c r="P19" s="411">
        <f t="shared" si="0"/>
        <v>66.938387652949672</v>
      </c>
      <c r="Q19" s="411">
        <f t="shared" si="0"/>
        <v>27.564145160883314</v>
      </c>
      <c r="R19" s="411">
        <f t="shared" si="0"/>
        <v>56.980786849226014</v>
      </c>
      <c r="S19" s="411">
        <f t="shared" si="0"/>
        <v>28.48337764420511</v>
      </c>
    </row>
    <row r="20" spans="1:19" ht="14.25" customHeight="1" x14ac:dyDescent="0.25">
      <c r="A20" s="689"/>
      <c r="B20" s="407" t="s">
        <v>492</v>
      </c>
      <c r="C20" s="408">
        <v>4440.8978662530608</v>
      </c>
      <c r="D20" s="409">
        <v>40297.012686794325</v>
      </c>
      <c r="E20" s="409">
        <v>1491.3109040240788</v>
      </c>
      <c r="F20" s="409">
        <v>14413.9408318965</v>
      </c>
      <c r="G20" s="409">
        <v>342.15889746063027</v>
      </c>
      <c r="H20" s="409">
        <v>7215.4567375236247</v>
      </c>
      <c r="I20" s="409">
        <v>6274.3676677377707</v>
      </c>
      <c r="J20" s="410">
        <v>61926.410256214578</v>
      </c>
      <c r="K20" s="407" t="s">
        <v>492</v>
      </c>
      <c r="L20" s="411">
        <f t="shared" si="1"/>
        <v>33.575615557535549</v>
      </c>
      <c r="M20" s="411">
        <f t="shared" si="0"/>
        <v>45.167441482365604</v>
      </c>
      <c r="N20" s="411">
        <f t="shared" si="0"/>
        <v>32.39756041574946</v>
      </c>
      <c r="O20" s="411">
        <f t="shared" si="0"/>
        <v>54.131526688682577</v>
      </c>
      <c r="P20" s="411">
        <f t="shared" si="0"/>
        <v>32.034924550408888</v>
      </c>
      <c r="Q20" s="411">
        <f t="shared" si="0"/>
        <v>55.021769093040533</v>
      </c>
      <c r="R20" s="411">
        <f t="shared" si="0"/>
        <v>33.201584814826681</v>
      </c>
      <c r="S20" s="411">
        <f t="shared" si="0"/>
        <v>48.020456260747132</v>
      </c>
    </row>
    <row r="21" spans="1:19" ht="14.25" customHeight="1" x14ac:dyDescent="0.25">
      <c r="A21" s="689"/>
      <c r="B21" s="407" t="s">
        <v>493</v>
      </c>
      <c r="C21" s="408">
        <v>1795.7285587198326</v>
      </c>
      <c r="D21" s="409">
        <v>23731.393839123044</v>
      </c>
      <c r="E21" s="409">
        <v>48.62093103033699</v>
      </c>
      <c r="F21" s="409">
        <v>4285.2329637316243</v>
      </c>
      <c r="G21" s="409">
        <v>10.965855842187022</v>
      </c>
      <c r="H21" s="409">
        <v>2283.6521688691801</v>
      </c>
      <c r="I21" s="409">
        <v>1855.3153455923566</v>
      </c>
      <c r="J21" s="410">
        <v>30300.278971723823</v>
      </c>
      <c r="K21" s="407" t="s">
        <v>493</v>
      </c>
      <c r="L21" s="411">
        <f t="shared" si="1"/>
        <v>13.576689567989439</v>
      </c>
      <c r="M21" s="411">
        <f t="shared" si="0"/>
        <v>26.599647741998201</v>
      </c>
      <c r="N21" s="411">
        <f t="shared" si="0"/>
        <v>1.0562516147872925</v>
      </c>
      <c r="O21" s="411">
        <f t="shared" si="0"/>
        <v>16.093184039589261</v>
      </c>
      <c r="P21" s="411">
        <f t="shared" si="0"/>
        <v>1.0266877966414483</v>
      </c>
      <c r="Q21" s="411">
        <f t="shared" si="0"/>
        <v>17.41408574607642</v>
      </c>
      <c r="R21" s="411">
        <f t="shared" si="0"/>
        <v>9.8176283359473313</v>
      </c>
      <c r="S21" s="411">
        <f t="shared" si="0"/>
        <v>23.496166095047968</v>
      </c>
    </row>
    <row r="22" spans="1:19" ht="14.25" customHeight="1" x14ac:dyDescent="0.25">
      <c r="A22" s="689"/>
      <c r="B22" s="407" t="s">
        <v>1</v>
      </c>
      <c r="C22" s="408">
        <v>13226.556810680326</v>
      </c>
      <c r="D22" s="409">
        <v>89216.947793084983</v>
      </c>
      <c r="E22" s="409">
        <v>4603.1580306864907</v>
      </c>
      <c r="F22" s="409">
        <v>26627.626659770642</v>
      </c>
      <c r="G22" s="409">
        <v>1068.0808594452051</v>
      </c>
      <c r="H22" s="409">
        <v>13113.821777199595</v>
      </c>
      <c r="I22" s="409">
        <v>18897.79570081201</v>
      </c>
      <c r="J22" s="410">
        <v>128958.39623005509</v>
      </c>
      <c r="K22" s="407" t="s">
        <v>1</v>
      </c>
      <c r="L22" s="411">
        <f t="shared" si="1"/>
        <v>100</v>
      </c>
      <c r="M22" s="411">
        <f t="shared" si="0"/>
        <v>100</v>
      </c>
      <c r="N22" s="411">
        <f t="shared" si="0"/>
        <v>100</v>
      </c>
      <c r="O22" s="411">
        <f t="shared" si="0"/>
        <v>100</v>
      </c>
      <c r="P22" s="411">
        <f t="shared" si="0"/>
        <v>100</v>
      </c>
      <c r="Q22" s="411">
        <f t="shared" si="0"/>
        <v>100</v>
      </c>
      <c r="R22" s="411">
        <f t="shared" si="0"/>
        <v>100</v>
      </c>
      <c r="S22" s="411">
        <f t="shared" si="0"/>
        <v>100</v>
      </c>
    </row>
    <row r="23" spans="1:19" ht="14.25" customHeight="1" x14ac:dyDescent="0.25">
      <c r="A23" s="689" t="s">
        <v>494</v>
      </c>
      <c r="B23" s="407" t="s">
        <v>495</v>
      </c>
      <c r="C23" s="408">
        <v>7878.4033790919902</v>
      </c>
      <c r="D23" s="409">
        <v>55844.0379696444</v>
      </c>
      <c r="E23" s="409">
        <v>2161.0340746553652</v>
      </c>
      <c r="F23" s="409">
        <v>16174.339114653143</v>
      </c>
      <c r="G23" s="409">
        <v>662.22764993218345</v>
      </c>
      <c r="H23" s="409">
        <v>8294.3411229651811</v>
      </c>
      <c r="I23" s="409">
        <v>10701.665103679525</v>
      </c>
      <c r="J23" s="410">
        <v>80312.718207262937</v>
      </c>
      <c r="K23" s="407" t="s">
        <v>495</v>
      </c>
      <c r="L23" s="411">
        <f t="shared" si="1"/>
        <v>59.565036402597613</v>
      </c>
      <c r="M23" s="411">
        <f t="shared" si="1"/>
        <v>62.593531107071513</v>
      </c>
      <c r="N23" s="411">
        <f t="shared" si="1"/>
        <v>46.946771330661441</v>
      </c>
      <c r="O23" s="411">
        <f t="shared" si="1"/>
        <v>60.742699007003651</v>
      </c>
      <c r="P23" s="411">
        <f t="shared" si="1"/>
        <v>62.001640051499976</v>
      </c>
      <c r="Q23" s="411">
        <f t="shared" si="1"/>
        <v>63.248847390820686</v>
      </c>
      <c r="R23" s="411">
        <f t="shared" si="1"/>
        <v>56.629171322979701</v>
      </c>
      <c r="S23" s="411">
        <f t="shared" si="1"/>
        <v>62.278006361050899</v>
      </c>
    </row>
    <row r="24" spans="1:19" ht="14.25" customHeight="1" x14ac:dyDescent="0.25">
      <c r="A24" s="689"/>
      <c r="B24" s="407" t="s">
        <v>496</v>
      </c>
      <c r="C24" s="408">
        <v>5348.1534315883237</v>
      </c>
      <c r="D24" s="409">
        <v>33372.909823440503</v>
      </c>
      <c r="E24" s="409">
        <v>2442.1239560311242</v>
      </c>
      <c r="F24" s="409">
        <v>10453.287545117537</v>
      </c>
      <c r="G24" s="409">
        <v>405.8532095130218</v>
      </c>
      <c r="H24" s="409">
        <v>4819.4806542344586</v>
      </c>
      <c r="I24" s="409">
        <v>8196.1305971324728</v>
      </c>
      <c r="J24" s="410">
        <v>48645.678022792636</v>
      </c>
      <c r="K24" s="407" t="s">
        <v>496</v>
      </c>
      <c r="L24" s="411">
        <f t="shared" si="1"/>
        <v>40.434963597402295</v>
      </c>
      <c r="M24" s="411">
        <f t="shared" si="1"/>
        <v>37.406468892928395</v>
      </c>
      <c r="N24" s="411">
        <f t="shared" si="1"/>
        <v>53.053228669338523</v>
      </c>
      <c r="O24" s="411">
        <f t="shared" si="1"/>
        <v>39.257300992996484</v>
      </c>
      <c r="P24" s="411">
        <f t="shared" si="1"/>
        <v>37.998359948500038</v>
      </c>
      <c r="Q24" s="411">
        <f t="shared" si="1"/>
        <v>36.751152609179655</v>
      </c>
      <c r="R24" s="411">
        <f t="shared" si="1"/>
        <v>43.370828677020235</v>
      </c>
      <c r="S24" s="411">
        <f t="shared" si="1"/>
        <v>37.721993638949471</v>
      </c>
    </row>
    <row r="25" spans="1:19" ht="14.25" customHeight="1" x14ac:dyDescent="0.25">
      <c r="A25" s="689"/>
      <c r="B25" s="407" t="s">
        <v>1</v>
      </c>
      <c r="C25" s="408">
        <v>13226.556810680326</v>
      </c>
      <c r="D25" s="409">
        <v>89216.947793084983</v>
      </c>
      <c r="E25" s="409">
        <v>4603.1580306864907</v>
      </c>
      <c r="F25" s="409">
        <v>26627.626659770642</v>
      </c>
      <c r="G25" s="409">
        <v>1068.0808594452051</v>
      </c>
      <c r="H25" s="409">
        <v>13113.821777199595</v>
      </c>
      <c r="I25" s="409">
        <v>18897.79570081201</v>
      </c>
      <c r="J25" s="410">
        <v>128958.39623005509</v>
      </c>
      <c r="K25" s="407" t="s">
        <v>1</v>
      </c>
      <c r="L25" s="411">
        <f t="shared" si="1"/>
        <v>100</v>
      </c>
      <c r="M25" s="411">
        <f t="shared" si="1"/>
        <v>100</v>
      </c>
      <c r="N25" s="411">
        <f t="shared" si="1"/>
        <v>100</v>
      </c>
      <c r="O25" s="411">
        <f t="shared" si="1"/>
        <v>100</v>
      </c>
      <c r="P25" s="411">
        <f t="shared" si="1"/>
        <v>100</v>
      </c>
      <c r="Q25" s="411">
        <f t="shared" si="1"/>
        <v>100</v>
      </c>
      <c r="R25" s="411">
        <f t="shared" si="1"/>
        <v>100</v>
      </c>
      <c r="S25" s="411">
        <f t="shared" si="1"/>
        <v>100</v>
      </c>
    </row>
    <row r="27" spans="1:19" ht="33.75" customHeight="1" x14ac:dyDescent="0.25"/>
    <row r="28" spans="1:19" ht="33.75" customHeight="1" x14ac:dyDescent="0.25">
      <c r="B28" s="554" t="s">
        <v>784</v>
      </c>
      <c r="L28" t="s">
        <v>1</v>
      </c>
    </row>
    <row r="29" spans="1:19" ht="28.5" customHeight="1" x14ac:dyDescent="0.25">
      <c r="B29" s="303"/>
      <c r="C29" s="621" t="s">
        <v>474</v>
      </c>
      <c r="D29" s="621"/>
      <c r="E29" s="27"/>
      <c r="F29" s="621" t="s">
        <v>475</v>
      </c>
      <c r="G29" s="621"/>
      <c r="H29" s="27"/>
      <c r="I29" s="621" t="s">
        <v>216</v>
      </c>
      <c r="J29" s="621"/>
      <c r="L29" t="s">
        <v>454</v>
      </c>
    </row>
    <row r="30" spans="1:19" ht="30" customHeight="1" x14ac:dyDescent="0.25">
      <c r="B30" s="438"/>
      <c r="C30" s="43" t="s">
        <v>497</v>
      </c>
      <c r="D30" s="43" t="s">
        <v>498</v>
      </c>
      <c r="E30" s="42"/>
      <c r="F30" s="43" t="s">
        <v>497</v>
      </c>
      <c r="G30" s="43" t="s">
        <v>498</v>
      </c>
      <c r="H30" s="42"/>
      <c r="I30" s="43" t="s">
        <v>497</v>
      </c>
      <c r="J30" s="43" t="s">
        <v>498</v>
      </c>
      <c r="L30" t="s">
        <v>455</v>
      </c>
      <c r="M30" t="s">
        <v>456</v>
      </c>
    </row>
    <row r="31" spans="1:19" x14ac:dyDescent="0.25">
      <c r="B31" s="439" t="s">
        <v>499</v>
      </c>
      <c r="C31" s="411">
        <v>29.843448809185023</v>
      </c>
      <c r="D31" s="411">
        <v>25.766522753955069</v>
      </c>
      <c r="E31" s="411"/>
      <c r="F31" s="411">
        <v>20.167484709101778</v>
      </c>
      <c r="G31" s="411">
        <v>21.728554681305319</v>
      </c>
      <c r="H31" s="411"/>
      <c r="I31" s="411">
        <v>41.784356067868075</v>
      </c>
      <c r="J31" s="411">
        <v>27.681141986468134</v>
      </c>
      <c r="L31" s="440">
        <v>28.161446428179442</v>
      </c>
      <c r="M31" s="411">
        <v>25.127452066621171</v>
      </c>
    </row>
    <row r="32" spans="1:19" x14ac:dyDescent="0.25">
      <c r="B32" s="439" t="s">
        <v>500</v>
      </c>
      <c r="C32" s="411">
        <v>17.169463950844289</v>
      </c>
      <c r="D32" s="411">
        <v>19.620315534446739</v>
      </c>
      <c r="E32" s="411"/>
      <c r="F32" s="411">
        <v>22.577589405332688</v>
      </c>
      <c r="G32" s="411">
        <v>22.824048201885795</v>
      </c>
      <c r="H32" s="411"/>
      <c r="I32" s="411">
        <v>19.029267913891537</v>
      </c>
      <c r="J32" s="411">
        <v>21.932521872708026</v>
      </c>
      <c r="L32" s="411">
        <v>18.591898480120335</v>
      </c>
      <c r="M32" s="411">
        <v>20.516958658110184</v>
      </c>
    </row>
    <row r="33" spans="2:13" x14ac:dyDescent="0.25">
      <c r="B33" s="439" t="s">
        <v>201</v>
      </c>
      <c r="C33" s="411">
        <v>24.135775500161884</v>
      </c>
      <c r="D33" s="411">
        <v>23.012147332045323</v>
      </c>
      <c r="E33" s="411"/>
      <c r="F33" s="411">
        <v>29.605377558513656</v>
      </c>
      <c r="G33" s="411">
        <v>19.901792537951813</v>
      </c>
      <c r="H33" s="411"/>
      <c r="I33" s="411">
        <v>24.162545202848921</v>
      </c>
      <c r="J33" s="411">
        <v>15.36562641206174</v>
      </c>
      <c r="L33" s="440">
        <v>25.469583699047828</v>
      </c>
      <c r="M33" s="411">
        <v>21.592336880384561</v>
      </c>
    </row>
    <row r="34" spans="2:13" x14ac:dyDescent="0.25">
      <c r="B34" s="439" t="s">
        <v>501</v>
      </c>
      <c r="C34" s="411">
        <v>28.851311739808764</v>
      </c>
      <c r="D34" s="411">
        <v>31.601014379552751</v>
      </c>
      <c r="E34" s="411"/>
      <c r="F34" s="411">
        <v>27.649548327051882</v>
      </c>
      <c r="G34" s="411">
        <v>35.545604578857343</v>
      </c>
      <c r="H34" s="411"/>
      <c r="I34" s="411">
        <v>15.02383081539149</v>
      </c>
      <c r="J34" s="411">
        <v>35.020709728762363</v>
      </c>
      <c r="L34" s="411">
        <v>27.777071392652395</v>
      </c>
      <c r="M34" s="411">
        <v>32.763252394884084</v>
      </c>
    </row>
    <row r="35" spans="2:13" x14ac:dyDescent="0.25">
      <c r="B35" s="441" t="s">
        <v>1</v>
      </c>
      <c r="C35" s="442">
        <v>100</v>
      </c>
      <c r="D35" s="442">
        <v>100</v>
      </c>
      <c r="E35" s="187"/>
      <c r="F35" s="442">
        <v>100</v>
      </c>
      <c r="G35" s="442">
        <v>100</v>
      </c>
      <c r="H35" s="187"/>
      <c r="I35" s="442">
        <v>100</v>
      </c>
      <c r="J35" s="442">
        <v>100</v>
      </c>
      <c r="L35" s="187">
        <v>100</v>
      </c>
      <c r="M35" s="187">
        <v>100</v>
      </c>
    </row>
    <row r="36" spans="2:13" x14ac:dyDescent="0.25">
      <c r="B36" s="439" t="s">
        <v>502</v>
      </c>
      <c r="C36" s="411">
        <v>22.195640774551464</v>
      </c>
      <c r="D36" s="411">
        <v>40.296210970608982</v>
      </c>
      <c r="E36" s="411"/>
      <c r="F36" s="411">
        <v>5.8913065989180673</v>
      </c>
      <c r="G36" s="411">
        <v>30.173927764971211</v>
      </c>
      <c r="H36" s="411"/>
      <c r="I36" s="411">
        <v>6.5609903115658152</v>
      </c>
      <c r="J36" s="411">
        <v>33.02606359047347</v>
      </c>
      <c r="L36" s="411">
        <v>17.340550839631092</v>
      </c>
      <c r="M36" s="411">
        <v>37.4668349404485</v>
      </c>
    </row>
    <row r="37" spans="2:13" x14ac:dyDescent="0.25">
      <c r="B37" s="439" t="s">
        <v>503</v>
      </c>
      <c r="C37" s="411">
        <v>37.269459014763584</v>
      </c>
      <c r="D37" s="411">
        <v>39.968316471406709</v>
      </c>
      <c r="E37" s="411"/>
      <c r="F37" s="411">
        <v>40.151261558330908</v>
      </c>
      <c r="G37" s="411">
        <v>50.106072283057983</v>
      </c>
      <c r="H37" s="411"/>
      <c r="I37" s="411">
        <v>41.714457722987319</v>
      </c>
      <c r="J37" s="411">
        <v>48.817807976499637</v>
      </c>
      <c r="L37" s="411">
        <v>38.2226395257061</v>
      </c>
      <c r="M37" s="411">
        <v>42.961491345019432</v>
      </c>
    </row>
    <row r="38" spans="2:13" ht="30" x14ac:dyDescent="0.25">
      <c r="B38" s="439" t="s">
        <v>504</v>
      </c>
      <c r="C38" s="411">
        <v>9.859378476020412</v>
      </c>
      <c r="D38" s="411">
        <v>6.1493248655484525</v>
      </c>
      <c r="E38" s="411"/>
      <c r="F38" s="411">
        <v>18.202103894512963</v>
      </c>
      <c r="G38" s="411">
        <v>8.7124113422305562</v>
      </c>
      <c r="H38" s="411"/>
      <c r="I38" s="411">
        <v>15.872076564398165</v>
      </c>
      <c r="J38" s="411">
        <v>6.5638759074960547</v>
      </c>
      <c r="L38" s="440">
        <v>12.231344601563805</v>
      </c>
      <c r="M38" s="411">
        <v>6.7207126963028276</v>
      </c>
    </row>
    <row r="39" spans="2:13" x14ac:dyDescent="0.25">
      <c r="B39" s="439" t="s">
        <v>505</v>
      </c>
      <c r="C39" s="411">
        <v>30.675521734664514</v>
      </c>
      <c r="D39" s="411">
        <v>13.578578372356573</v>
      </c>
      <c r="E39" s="411"/>
      <c r="F39" s="411">
        <v>35.755327948238062</v>
      </c>
      <c r="G39" s="411">
        <v>11.007588609740468</v>
      </c>
      <c r="H39" s="411"/>
      <c r="I39" s="411">
        <v>35.852475401048721</v>
      </c>
      <c r="J39" s="411">
        <v>11.59225252553111</v>
      </c>
      <c r="L39" s="440">
        <v>32.20546503309906</v>
      </c>
      <c r="M39" s="411">
        <v>12.845724355444396</v>
      </c>
    </row>
    <row r="40" spans="2:13" x14ac:dyDescent="0.25">
      <c r="B40" s="441" t="s">
        <v>1</v>
      </c>
      <c r="C40" s="442">
        <v>100</v>
      </c>
      <c r="D40" s="442">
        <v>99.992430679920801</v>
      </c>
      <c r="E40" s="187"/>
      <c r="F40" s="442">
        <v>100</v>
      </c>
      <c r="G40" s="442">
        <v>100</v>
      </c>
      <c r="H40" s="187"/>
      <c r="I40" s="442">
        <v>100</v>
      </c>
      <c r="J40" s="442">
        <v>100</v>
      </c>
      <c r="L40" s="187">
        <v>100</v>
      </c>
      <c r="M40" s="187">
        <v>99.994763337215119</v>
      </c>
    </row>
    <row r="41" spans="2:13" x14ac:dyDescent="0.25">
      <c r="B41" s="439" t="s">
        <v>506</v>
      </c>
      <c r="C41" s="411">
        <v>52.847694874474925</v>
      </c>
      <c r="D41" s="411">
        <v>28.232910775636167</v>
      </c>
      <c r="E41" s="411"/>
      <c r="F41" s="411">
        <v>66.546187969463233</v>
      </c>
      <c r="G41" s="411">
        <v>29.775289271728401</v>
      </c>
      <c r="H41" s="411"/>
      <c r="I41" s="411">
        <v>66.938387652949672</v>
      </c>
      <c r="J41" s="411">
        <v>27.564145160883314</v>
      </c>
      <c r="L41" s="440">
        <v>56.980786849226014</v>
      </c>
      <c r="M41" s="411">
        <v>28.48337764420511</v>
      </c>
    </row>
    <row r="42" spans="2:13" x14ac:dyDescent="0.25">
      <c r="B42" s="439" t="s">
        <v>507</v>
      </c>
      <c r="C42" s="411">
        <v>33.575615557535549</v>
      </c>
      <c r="D42" s="411">
        <v>45.167441482365604</v>
      </c>
      <c r="E42" s="411"/>
      <c r="F42" s="411">
        <v>32.39756041574946</v>
      </c>
      <c r="G42" s="411">
        <v>54.131526688682577</v>
      </c>
      <c r="H42" s="411"/>
      <c r="I42" s="411">
        <v>32.034924550408888</v>
      </c>
      <c r="J42" s="411">
        <v>55.021769093040533</v>
      </c>
      <c r="L42" s="411">
        <v>33.201584814826681</v>
      </c>
      <c r="M42" s="411">
        <v>48.020456260747132</v>
      </c>
    </row>
    <row r="43" spans="2:13" x14ac:dyDescent="0.25">
      <c r="B43" s="439" t="s">
        <v>508</v>
      </c>
      <c r="C43" s="411">
        <v>13.576689567989439</v>
      </c>
      <c r="D43" s="411">
        <v>26.599647741998201</v>
      </c>
      <c r="E43" s="411"/>
      <c r="F43" s="411">
        <v>1.0562516147872925</v>
      </c>
      <c r="G43" s="411">
        <v>16.093184039589261</v>
      </c>
      <c r="H43" s="411"/>
      <c r="I43" s="411">
        <v>1.0266877966414483</v>
      </c>
      <c r="J43" s="411">
        <v>17.41408574607642</v>
      </c>
      <c r="L43" s="411">
        <v>9.8176283359473313</v>
      </c>
      <c r="M43" s="411">
        <v>23.496166095047968</v>
      </c>
    </row>
    <row r="44" spans="2:13" x14ac:dyDescent="0.25">
      <c r="B44" s="441" t="s">
        <v>1</v>
      </c>
      <c r="C44" s="442">
        <v>100</v>
      </c>
      <c r="D44" s="442">
        <v>100</v>
      </c>
      <c r="E44" s="187"/>
      <c r="F44" s="442">
        <v>100</v>
      </c>
      <c r="G44" s="442">
        <v>100</v>
      </c>
      <c r="H44" s="187"/>
      <c r="I44" s="442">
        <v>100</v>
      </c>
      <c r="J44" s="442">
        <v>100</v>
      </c>
      <c r="L44" s="187">
        <v>100</v>
      </c>
      <c r="M44" s="187">
        <v>100</v>
      </c>
    </row>
    <row r="45" spans="2:13" x14ac:dyDescent="0.25">
      <c r="B45" s="439" t="s">
        <v>509</v>
      </c>
      <c r="C45" s="411">
        <v>59.565036402597613</v>
      </c>
      <c r="D45" s="411">
        <v>62.593531107071513</v>
      </c>
      <c r="E45" s="411"/>
      <c r="F45" s="411">
        <v>46.946771330661441</v>
      </c>
      <c r="G45" s="411">
        <v>60.742699007003651</v>
      </c>
      <c r="H45" s="411"/>
      <c r="I45" s="411">
        <v>62.001640051499976</v>
      </c>
      <c r="J45" s="411">
        <v>63.248847390820686</v>
      </c>
      <c r="L45" s="411">
        <v>56.629171322979701</v>
      </c>
      <c r="M45" s="411">
        <v>62.278006361050899</v>
      </c>
    </row>
    <row r="46" spans="2:13" x14ac:dyDescent="0.25">
      <c r="B46" s="439" t="s">
        <v>510</v>
      </c>
      <c r="C46" s="411">
        <v>40.434963597402295</v>
      </c>
      <c r="D46" s="411">
        <v>37.406468892928395</v>
      </c>
      <c r="E46" s="411"/>
      <c r="F46" s="411">
        <v>53.053228669338523</v>
      </c>
      <c r="G46" s="411">
        <v>39.257300992996484</v>
      </c>
      <c r="H46" s="411"/>
      <c r="I46" s="411">
        <v>37.998359948500038</v>
      </c>
      <c r="J46" s="411">
        <v>36.751152609179655</v>
      </c>
      <c r="L46" s="440">
        <v>43.370828677020235</v>
      </c>
      <c r="M46" s="411">
        <v>37.721993638949471</v>
      </c>
    </row>
    <row r="47" spans="2:13" x14ac:dyDescent="0.25">
      <c r="B47" s="443" t="s">
        <v>1</v>
      </c>
      <c r="C47" s="444">
        <v>100</v>
      </c>
      <c r="D47" s="444">
        <v>100</v>
      </c>
      <c r="E47" s="187"/>
      <c r="F47" s="444">
        <v>100</v>
      </c>
      <c r="G47" s="444">
        <v>100</v>
      </c>
      <c r="H47" s="187"/>
      <c r="I47" s="444">
        <v>100</v>
      </c>
      <c r="J47" s="444">
        <v>100</v>
      </c>
      <c r="L47" s="187">
        <v>100</v>
      </c>
      <c r="M47" s="187">
        <v>100</v>
      </c>
    </row>
    <row r="48" spans="2:13" x14ac:dyDescent="0.25">
      <c r="B48" s="441" t="s">
        <v>511</v>
      </c>
      <c r="C48" s="6">
        <v>13226.556810680326</v>
      </c>
      <c r="D48" s="6">
        <v>89216.947793084983</v>
      </c>
      <c r="E48" s="6"/>
      <c r="F48" s="6">
        <v>4603.1580306864907</v>
      </c>
      <c r="G48" s="6">
        <v>26627.626659770642</v>
      </c>
      <c r="H48" s="6"/>
      <c r="I48" s="6">
        <v>1068.0808594452051</v>
      </c>
      <c r="J48" s="6">
        <v>13113.821777199595</v>
      </c>
      <c r="L48" s="6">
        <v>18897.79570081201</v>
      </c>
      <c r="M48" s="6">
        <v>128958.39623005509</v>
      </c>
    </row>
  </sheetData>
  <mergeCells count="27">
    <mergeCell ref="N5:O5"/>
    <mergeCell ref="P5:Q5"/>
    <mergeCell ref="R5:S5"/>
    <mergeCell ref="I29:J29"/>
    <mergeCell ref="A7:A11"/>
    <mergeCell ref="A12:A18"/>
    <mergeCell ref="A19:A22"/>
    <mergeCell ref="A23:A25"/>
    <mergeCell ref="C29:D29"/>
    <mergeCell ref="F29:G29"/>
    <mergeCell ref="C5:D5"/>
    <mergeCell ref="E5:F5"/>
    <mergeCell ref="G5:H5"/>
    <mergeCell ref="I5:J5"/>
    <mergeCell ref="L5:M5"/>
    <mergeCell ref="C1:J1"/>
    <mergeCell ref="C2:J2"/>
    <mergeCell ref="C3:J3"/>
    <mergeCell ref="L3:S3"/>
    <mergeCell ref="C4:D4"/>
    <mergeCell ref="E4:F4"/>
    <mergeCell ref="G4:H4"/>
    <mergeCell ref="I4:J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B550-B850-444C-81B3-9B415EA56418}">
  <dimension ref="A1:V148"/>
  <sheetViews>
    <sheetView workbookViewId="0">
      <pane xSplit="2" ySplit="6" topLeftCell="C139" activePane="bottomRight" state="frozen"/>
      <selection pane="topRight" activeCell="C1" sqref="C1"/>
      <selection pane="bottomLeft" activeCell="A7" sqref="A7"/>
      <selection pane="bottomRight" activeCell="O147" sqref="O147"/>
    </sheetView>
  </sheetViews>
  <sheetFormatPr defaultRowHeight="15" x14ac:dyDescent="0.25"/>
  <cols>
    <col min="1" max="1" width="19.85546875" customWidth="1"/>
    <col min="2" max="2" width="30.42578125" customWidth="1"/>
    <col min="5" max="5" width="6.140625" customWidth="1"/>
    <col min="8" max="8" width="9.7109375" customWidth="1"/>
    <col min="12" max="12" width="8.85546875" customWidth="1"/>
    <col min="13" max="13" width="12.140625" bestFit="1" customWidth="1"/>
    <col min="14" max="20" width="10.85546875" bestFit="1" customWidth="1"/>
  </cols>
  <sheetData>
    <row r="1" spans="1:20" hidden="1" x14ac:dyDescent="0.25">
      <c r="A1" s="402" t="s">
        <v>72</v>
      </c>
      <c r="B1" s="402"/>
      <c r="C1" s="686" t="s">
        <v>43</v>
      </c>
      <c r="D1" s="687"/>
      <c r="E1" s="687"/>
      <c r="F1" s="687"/>
      <c r="G1" s="687"/>
      <c r="H1" s="687"/>
      <c r="I1" s="687"/>
      <c r="J1" s="688"/>
      <c r="K1" s="462"/>
    </row>
    <row r="2" spans="1:20" hidden="1" x14ac:dyDescent="0.25">
      <c r="A2" s="402"/>
      <c r="B2" s="402"/>
      <c r="C2" s="686" t="s">
        <v>476</v>
      </c>
      <c r="D2" s="687"/>
      <c r="E2" s="687"/>
      <c r="F2" s="687"/>
      <c r="G2" s="687"/>
      <c r="H2" s="687"/>
      <c r="I2" s="687"/>
      <c r="J2" s="688"/>
      <c r="K2" s="462"/>
    </row>
    <row r="3" spans="1:20" hidden="1" x14ac:dyDescent="0.25">
      <c r="A3" s="402"/>
      <c r="B3" s="402"/>
      <c r="C3" s="686" t="s">
        <v>477</v>
      </c>
      <c r="D3" s="687"/>
      <c r="E3" s="687"/>
      <c r="F3" s="687"/>
      <c r="G3" s="687"/>
      <c r="H3" s="687"/>
      <c r="I3" s="687"/>
      <c r="J3" s="688"/>
      <c r="K3" s="462"/>
      <c r="M3" s="686" t="s">
        <v>477</v>
      </c>
      <c r="N3" s="687"/>
      <c r="O3" s="687"/>
      <c r="P3" s="687"/>
      <c r="Q3" s="687"/>
      <c r="R3" s="687"/>
      <c r="S3" s="687"/>
      <c r="T3" s="688"/>
    </row>
    <row r="4" spans="1:20" ht="29.25" hidden="1" customHeight="1" x14ac:dyDescent="0.25">
      <c r="A4" s="402"/>
      <c r="B4" s="402"/>
      <c r="C4" s="686" t="s">
        <v>467</v>
      </c>
      <c r="D4" s="687"/>
      <c r="E4" s="687" t="s">
        <v>468</v>
      </c>
      <c r="F4" s="687"/>
      <c r="G4" s="687" t="s">
        <v>469</v>
      </c>
      <c r="H4" s="687"/>
      <c r="I4" s="687" t="s">
        <v>1</v>
      </c>
      <c r="J4" s="688"/>
      <c r="K4" s="462"/>
      <c r="M4" s="686" t="s">
        <v>467</v>
      </c>
      <c r="N4" s="687"/>
      <c r="O4" s="687" t="s">
        <v>468</v>
      </c>
      <c r="P4" s="687"/>
      <c r="Q4" s="687" t="s">
        <v>469</v>
      </c>
      <c r="R4" s="687"/>
      <c r="S4" s="687" t="s">
        <v>1</v>
      </c>
      <c r="T4" s="688"/>
    </row>
    <row r="5" spans="1:20" hidden="1" x14ac:dyDescent="0.25">
      <c r="A5" s="402"/>
      <c r="B5" s="402"/>
      <c r="C5" s="686" t="s">
        <v>454</v>
      </c>
      <c r="D5" s="687"/>
      <c r="E5" s="687" t="s">
        <v>454</v>
      </c>
      <c r="F5" s="687"/>
      <c r="G5" s="687" t="s">
        <v>454</v>
      </c>
      <c r="H5" s="687"/>
      <c r="I5" s="687" t="s">
        <v>454</v>
      </c>
      <c r="J5" s="688"/>
      <c r="K5" s="462"/>
      <c r="M5" s="686" t="s">
        <v>454</v>
      </c>
      <c r="N5" s="687"/>
      <c r="O5" s="687" t="s">
        <v>454</v>
      </c>
      <c r="P5" s="687"/>
      <c r="Q5" s="687" t="s">
        <v>454</v>
      </c>
      <c r="R5" s="687"/>
      <c r="S5" s="687" t="s">
        <v>454</v>
      </c>
      <c r="T5" s="688"/>
    </row>
    <row r="6" spans="1:20" ht="24.75" hidden="1" x14ac:dyDescent="0.25">
      <c r="A6" s="402"/>
      <c r="B6" s="402"/>
      <c r="C6" s="403" t="s">
        <v>455</v>
      </c>
      <c r="D6" s="404" t="s">
        <v>456</v>
      </c>
      <c r="E6" s="404" t="s">
        <v>455</v>
      </c>
      <c r="F6" s="404" t="s">
        <v>456</v>
      </c>
      <c r="G6" s="404" t="s">
        <v>455</v>
      </c>
      <c r="H6" s="404" t="s">
        <v>456</v>
      </c>
      <c r="I6" s="404" t="s">
        <v>455</v>
      </c>
      <c r="J6" s="405" t="s">
        <v>456</v>
      </c>
      <c r="K6" s="462"/>
      <c r="M6" s="403" t="s">
        <v>455</v>
      </c>
      <c r="N6" s="404" t="s">
        <v>456</v>
      </c>
      <c r="O6" s="404" t="s">
        <v>455</v>
      </c>
      <c r="P6" s="404" t="s">
        <v>456</v>
      </c>
      <c r="Q6" s="404" t="s">
        <v>455</v>
      </c>
      <c r="R6" s="404" t="s">
        <v>456</v>
      </c>
      <c r="S6" s="404" t="s">
        <v>455</v>
      </c>
      <c r="T6" s="405" t="s">
        <v>456</v>
      </c>
    </row>
    <row r="7" spans="1:20" ht="14.25" customHeight="1" x14ac:dyDescent="0.25">
      <c r="A7" s="700" t="s">
        <v>478</v>
      </c>
      <c r="B7" s="434" t="s">
        <v>479</v>
      </c>
      <c r="C7" s="435">
        <v>3947.2607110131585</v>
      </c>
      <c r="D7" s="436">
        <v>22988.105153489458</v>
      </c>
      <c r="E7" s="436">
        <v>928.34119197448854</v>
      </c>
      <c r="F7" s="436">
        <v>5785.7984191020969</v>
      </c>
      <c r="G7" s="436">
        <v>446.29070940333003</v>
      </c>
      <c r="H7" s="436">
        <v>3630.0556259989989</v>
      </c>
      <c r="I7" s="436">
        <v>5321.8926123909723</v>
      </c>
      <c r="J7" s="437">
        <v>32403.959198590492</v>
      </c>
      <c r="K7" s="463"/>
      <c r="M7" s="411">
        <f>C7/C$11*100</f>
        <v>29.843448809185023</v>
      </c>
      <c r="N7" s="411">
        <f t="shared" ref="N7:T22" si="0">D7/D$11*100</f>
        <v>25.766522753955069</v>
      </c>
      <c r="O7" s="411">
        <f t="shared" si="0"/>
        <v>20.167484709101778</v>
      </c>
      <c r="P7" s="411">
        <f t="shared" si="0"/>
        <v>21.728554681305319</v>
      </c>
      <c r="Q7" s="411">
        <f t="shared" si="0"/>
        <v>41.784356067868075</v>
      </c>
      <c r="R7" s="411">
        <f t="shared" si="0"/>
        <v>27.681141986468134</v>
      </c>
      <c r="S7" s="411">
        <f t="shared" si="0"/>
        <v>28.161446428179442</v>
      </c>
      <c r="T7" s="411">
        <f t="shared" si="0"/>
        <v>25.127452066621171</v>
      </c>
    </row>
    <row r="8" spans="1:20" ht="14.25" customHeight="1" x14ac:dyDescent="0.25">
      <c r="A8" s="689"/>
      <c r="B8" s="407" t="s">
        <v>480</v>
      </c>
      <c r="C8" s="408">
        <v>2270.9289035476986</v>
      </c>
      <c r="D8" s="409">
        <v>17504.646667205889</v>
      </c>
      <c r="E8" s="409">
        <v>1039.282119846994</v>
      </c>
      <c r="F8" s="409">
        <v>6077.5023438442431</v>
      </c>
      <c r="G8" s="409">
        <v>203.24796828082339</v>
      </c>
      <c r="H8" s="409">
        <v>2876.1918296322497</v>
      </c>
      <c r="I8" s="409">
        <v>3513.4589916755144</v>
      </c>
      <c r="J8" s="410">
        <v>26458.340840682326</v>
      </c>
      <c r="K8" s="463"/>
      <c r="M8" s="411">
        <f t="shared" ref="M8:T25" si="1">C8/C$11*100</f>
        <v>17.169463950844289</v>
      </c>
      <c r="N8" s="411">
        <f t="shared" si="0"/>
        <v>19.620315534446739</v>
      </c>
      <c r="O8" s="411">
        <f t="shared" si="0"/>
        <v>22.577589405332688</v>
      </c>
      <c r="P8" s="411">
        <f t="shared" si="0"/>
        <v>22.824048201885795</v>
      </c>
      <c r="Q8" s="411">
        <f t="shared" si="0"/>
        <v>19.029267913891537</v>
      </c>
      <c r="R8" s="411">
        <f t="shared" si="0"/>
        <v>21.932521872708026</v>
      </c>
      <c r="S8" s="411">
        <f t="shared" si="0"/>
        <v>18.591898480120335</v>
      </c>
      <c r="T8" s="411">
        <f t="shared" si="0"/>
        <v>20.516958658110184</v>
      </c>
    </row>
    <row r="9" spans="1:20" ht="14.25" customHeight="1" x14ac:dyDescent="0.25">
      <c r="A9" s="689"/>
      <c r="B9" s="407" t="s">
        <v>481</v>
      </c>
      <c r="C9" s="408">
        <v>3192.3320582271749</v>
      </c>
      <c r="D9" s="409">
        <v>20530.735471298674</v>
      </c>
      <c r="E9" s="409">
        <v>1362.7823145997775</v>
      </c>
      <c r="F9" s="409">
        <v>5299.3750156079013</v>
      </c>
      <c r="G9" s="409">
        <v>258.0755204664249</v>
      </c>
      <c r="H9" s="409">
        <v>2015.0208626280853</v>
      </c>
      <c r="I9" s="409">
        <v>4813.1898932933764</v>
      </c>
      <c r="J9" s="410">
        <v>27845.131349534637</v>
      </c>
      <c r="K9" s="463"/>
      <c r="M9" s="411">
        <f t="shared" si="1"/>
        <v>24.135775500161884</v>
      </c>
      <c r="N9" s="411">
        <f t="shared" si="0"/>
        <v>23.012147332045323</v>
      </c>
      <c r="O9" s="411">
        <f t="shared" si="0"/>
        <v>29.605377558513656</v>
      </c>
      <c r="P9" s="411">
        <f t="shared" si="0"/>
        <v>19.901792537951813</v>
      </c>
      <c r="Q9" s="411">
        <f t="shared" si="0"/>
        <v>24.162545202848921</v>
      </c>
      <c r="R9" s="411">
        <f t="shared" si="0"/>
        <v>15.36562641206174</v>
      </c>
      <c r="S9" s="411">
        <f t="shared" si="0"/>
        <v>25.469583699047828</v>
      </c>
      <c r="T9" s="411">
        <f t="shared" si="0"/>
        <v>21.592336880384561</v>
      </c>
    </row>
    <row r="10" spans="1:20" ht="14.25" customHeight="1" x14ac:dyDescent="0.25">
      <c r="A10" s="689"/>
      <c r="B10" s="407" t="s">
        <v>482</v>
      </c>
      <c r="C10" s="408">
        <v>3816.0351378922887</v>
      </c>
      <c r="D10" s="409">
        <v>28193.460501090856</v>
      </c>
      <c r="E10" s="409">
        <v>1272.752404265231</v>
      </c>
      <c r="F10" s="409">
        <v>9464.9508812164713</v>
      </c>
      <c r="G10" s="409">
        <v>160.46666129462699</v>
      </c>
      <c r="H10" s="409">
        <v>4592.553458940296</v>
      </c>
      <c r="I10" s="409">
        <v>5249.2542034521475</v>
      </c>
      <c r="J10" s="410">
        <v>42250.964841247631</v>
      </c>
      <c r="K10" s="463"/>
      <c r="M10" s="411">
        <f t="shared" si="1"/>
        <v>28.851311739808764</v>
      </c>
      <c r="N10" s="411">
        <f t="shared" si="0"/>
        <v>31.601014379552751</v>
      </c>
      <c r="O10" s="411">
        <f t="shared" si="0"/>
        <v>27.649548327051882</v>
      </c>
      <c r="P10" s="411">
        <f t="shared" si="0"/>
        <v>35.545604578857343</v>
      </c>
      <c r="Q10" s="411">
        <f t="shared" si="0"/>
        <v>15.02383081539149</v>
      </c>
      <c r="R10" s="411">
        <f t="shared" si="0"/>
        <v>35.020709728762363</v>
      </c>
      <c r="S10" s="411">
        <f t="shared" si="0"/>
        <v>27.777071392652395</v>
      </c>
      <c r="T10" s="411">
        <f t="shared" si="0"/>
        <v>32.763252394884084</v>
      </c>
    </row>
    <row r="11" spans="1:20" ht="14.25" customHeight="1" x14ac:dyDescent="0.25">
      <c r="A11" s="689"/>
      <c r="B11" s="407" t="s">
        <v>1</v>
      </c>
      <c r="C11" s="408">
        <v>13226.556810680326</v>
      </c>
      <c r="D11" s="409">
        <v>89216.947793084983</v>
      </c>
      <c r="E11" s="409">
        <v>4603.1580306864907</v>
      </c>
      <c r="F11" s="409">
        <v>26627.626659770642</v>
      </c>
      <c r="G11" s="409">
        <v>1068.0808594452051</v>
      </c>
      <c r="H11" s="409">
        <v>13113.821777199595</v>
      </c>
      <c r="I11" s="409">
        <v>18897.79570081201</v>
      </c>
      <c r="J11" s="410">
        <v>128958.39623005509</v>
      </c>
      <c r="K11" s="463"/>
      <c r="M11" s="411">
        <f t="shared" si="1"/>
        <v>100</v>
      </c>
      <c r="N11" s="411">
        <f t="shared" si="0"/>
        <v>100</v>
      </c>
      <c r="O11" s="411">
        <f t="shared" si="0"/>
        <v>100</v>
      </c>
      <c r="P11" s="411">
        <f t="shared" si="0"/>
        <v>100</v>
      </c>
      <c r="Q11" s="411">
        <f t="shared" si="0"/>
        <v>100</v>
      </c>
      <c r="R11" s="411">
        <f t="shared" si="0"/>
        <v>100</v>
      </c>
      <c r="S11" s="411">
        <f t="shared" si="0"/>
        <v>100</v>
      </c>
      <c r="T11" s="411">
        <f t="shared" si="0"/>
        <v>100</v>
      </c>
    </row>
    <row r="12" spans="1:20" ht="14.25" customHeight="1" x14ac:dyDescent="0.25">
      <c r="A12" s="689" t="s">
        <v>483</v>
      </c>
      <c r="B12" s="407" t="s">
        <v>484</v>
      </c>
      <c r="C12" s="408">
        <v>1627.4030999608269</v>
      </c>
      <c r="D12" s="409">
        <v>22759.736824586809</v>
      </c>
      <c r="E12" s="409">
        <v>77.082621256220818</v>
      </c>
      <c r="F12" s="409">
        <v>3889.132874950189</v>
      </c>
      <c r="G12" s="409">
        <v>29.767896739290261</v>
      </c>
      <c r="H12" s="409">
        <v>2201.824295204076</v>
      </c>
      <c r="I12" s="409">
        <v>1734.2536179563381</v>
      </c>
      <c r="J12" s="410">
        <v>28850.693994741036</v>
      </c>
      <c r="K12" s="463"/>
      <c r="M12" s="411">
        <f t="shared" si="1"/>
        <v>12.304057081936197</v>
      </c>
      <c r="N12" s="411">
        <f t="shared" si="0"/>
        <v>25.510553081654368</v>
      </c>
      <c r="O12" s="411">
        <f t="shared" si="0"/>
        <v>1.6745595250555654</v>
      </c>
      <c r="P12" s="411">
        <f t="shared" si="0"/>
        <v>14.605630928519592</v>
      </c>
      <c r="Q12" s="411">
        <f t="shared" si="0"/>
        <v>2.7870452387614781</v>
      </c>
      <c r="R12" s="411">
        <f t="shared" si="0"/>
        <v>16.790103850826217</v>
      </c>
      <c r="S12" s="411">
        <f t="shared" si="0"/>
        <v>9.1770153800626595</v>
      </c>
      <c r="T12" s="411">
        <f t="shared" si="0"/>
        <v>22.372094286340914</v>
      </c>
    </row>
    <row r="13" spans="1:20" ht="14.25" customHeight="1" x14ac:dyDescent="0.25">
      <c r="A13" s="689"/>
      <c r="B13" s="407" t="s">
        <v>485</v>
      </c>
      <c r="C13" s="408">
        <v>1308.3159365797492</v>
      </c>
      <c r="D13" s="409">
        <v>13191.312679652789</v>
      </c>
      <c r="E13" s="409">
        <v>194.10353156423935</v>
      </c>
      <c r="F13" s="409">
        <v>4145.4679588952213</v>
      </c>
      <c r="G13" s="409">
        <v>40.30878496859853</v>
      </c>
      <c r="H13" s="409">
        <v>2129.1548240752209</v>
      </c>
      <c r="I13" s="409">
        <v>1542.7282531125875</v>
      </c>
      <c r="J13" s="410">
        <v>19465.935462623271</v>
      </c>
      <c r="K13" s="463"/>
      <c r="M13" s="411">
        <f t="shared" si="1"/>
        <v>9.8915836926152672</v>
      </c>
      <c r="N13" s="411">
        <f t="shared" si="0"/>
        <v>14.785657888954615</v>
      </c>
      <c r="O13" s="411">
        <f t="shared" si="0"/>
        <v>4.2167470738625017</v>
      </c>
      <c r="P13" s="411">
        <f t="shared" si="0"/>
        <v>15.568296836451619</v>
      </c>
      <c r="Q13" s="411">
        <f t="shared" si="0"/>
        <v>3.7739450728043371</v>
      </c>
      <c r="R13" s="411">
        <f t="shared" si="0"/>
        <v>16.235959739647257</v>
      </c>
      <c r="S13" s="411">
        <f t="shared" si="0"/>
        <v>8.1635354595684344</v>
      </c>
      <c r="T13" s="411">
        <f t="shared" si="0"/>
        <v>15.094740654107586</v>
      </c>
    </row>
    <row r="14" spans="1:20" ht="14.25" customHeight="1" x14ac:dyDescent="0.25">
      <c r="A14" s="689"/>
      <c r="B14" s="407" t="s">
        <v>486</v>
      </c>
      <c r="C14" s="408">
        <v>2109.4344271556802</v>
      </c>
      <c r="D14" s="409">
        <v>19615.713878648185</v>
      </c>
      <c r="E14" s="409">
        <v>700.02768594098472</v>
      </c>
      <c r="F14" s="409">
        <v>7195.9032460477829</v>
      </c>
      <c r="G14" s="409">
        <v>210.32867852398738</v>
      </c>
      <c r="H14" s="409">
        <v>3844.7372592535412</v>
      </c>
      <c r="I14" s="409">
        <v>3019.7907916206505</v>
      </c>
      <c r="J14" s="410">
        <v>30656.354383949427</v>
      </c>
      <c r="K14" s="463"/>
      <c r="M14" s="411">
        <f t="shared" si="1"/>
        <v>15.948477425752488</v>
      </c>
      <c r="N14" s="411">
        <f t="shared" si="0"/>
        <v>21.986533235973983</v>
      </c>
      <c r="O14" s="411">
        <f t="shared" si="0"/>
        <v>15.207552755615177</v>
      </c>
      <c r="P14" s="411">
        <f t="shared" si="0"/>
        <v>27.024200609359774</v>
      </c>
      <c r="Q14" s="411">
        <f t="shared" si="0"/>
        <v>19.692205572641637</v>
      </c>
      <c r="R14" s="411">
        <f t="shared" si="0"/>
        <v>29.318205818064502</v>
      </c>
      <c r="S14" s="411">
        <f t="shared" si="0"/>
        <v>15.979592749491383</v>
      </c>
      <c r="T14" s="411">
        <f t="shared" si="0"/>
        <v>23.772282596675659</v>
      </c>
    </row>
    <row r="15" spans="1:20" ht="14.25" customHeight="1" x14ac:dyDescent="0.25">
      <c r="A15" s="689"/>
      <c r="B15" s="407" t="s">
        <v>487</v>
      </c>
      <c r="C15" s="408">
        <v>2820.0317424652453</v>
      </c>
      <c r="D15" s="409">
        <v>16042.798161421726</v>
      </c>
      <c r="E15" s="409">
        <v>1148.1983349032621</v>
      </c>
      <c r="F15" s="409">
        <v>6146.1546153597128</v>
      </c>
      <c r="G15" s="409">
        <v>235.21546003660228</v>
      </c>
      <c r="H15" s="409">
        <v>2557.1430743201495</v>
      </c>
      <c r="I15" s="409">
        <v>4203.4455374051095</v>
      </c>
      <c r="J15" s="410">
        <v>24746.095851101556</v>
      </c>
      <c r="K15" s="463"/>
      <c r="M15" s="411">
        <f t="shared" si="1"/>
        <v>21.320981589011094</v>
      </c>
      <c r="N15" s="411">
        <f t="shared" si="0"/>
        <v>17.981783235432729</v>
      </c>
      <c r="O15" s="411">
        <f t="shared" si="0"/>
        <v>24.943708802715729</v>
      </c>
      <c r="P15" s="411">
        <f t="shared" si="0"/>
        <v>23.081871673698213</v>
      </c>
      <c r="Q15" s="411">
        <f t="shared" si="0"/>
        <v>22.022252150345679</v>
      </c>
      <c r="R15" s="411">
        <f t="shared" si="0"/>
        <v>19.499602158435138</v>
      </c>
      <c r="S15" s="411">
        <f t="shared" si="0"/>
        <v>22.243046776214719</v>
      </c>
      <c r="T15" s="411">
        <f t="shared" si="0"/>
        <v>19.189208748343773</v>
      </c>
    </row>
    <row r="16" spans="1:20" ht="14.25" customHeight="1" x14ac:dyDescent="0.25">
      <c r="A16" s="689"/>
      <c r="B16" s="407" t="s">
        <v>488</v>
      </c>
      <c r="C16" s="408">
        <v>1304.0562953108279</v>
      </c>
      <c r="D16" s="409">
        <v>5486.2399549235561</v>
      </c>
      <c r="E16" s="409">
        <v>837.87160717417203</v>
      </c>
      <c r="F16" s="409">
        <v>2319.9083652726645</v>
      </c>
      <c r="G16" s="409">
        <v>169.52661178082491</v>
      </c>
      <c r="H16" s="409">
        <v>860.77498818557513</v>
      </c>
      <c r="I16" s="409">
        <v>2311.4545142658267</v>
      </c>
      <c r="J16" s="410">
        <v>8666.9233083818199</v>
      </c>
      <c r="K16" s="463"/>
      <c r="M16" s="411">
        <f t="shared" si="1"/>
        <v>9.859378476020412</v>
      </c>
      <c r="N16" s="411">
        <f t="shared" si="0"/>
        <v>6.1493248655484525</v>
      </c>
      <c r="O16" s="411">
        <f t="shared" si="0"/>
        <v>18.202103894512963</v>
      </c>
      <c r="P16" s="411">
        <f t="shared" si="0"/>
        <v>8.7124113422305562</v>
      </c>
      <c r="Q16" s="411">
        <f t="shared" si="0"/>
        <v>15.872076564398165</v>
      </c>
      <c r="R16" s="411">
        <f t="shared" si="0"/>
        <v>6.5638759074960547</v>
      </c>
      <c r="S16" s="411">
        <f t="shared" si="0"/>
        <v>12.231344601563805</v>
      </c>
      <c r="T16" s="411">
        <f t="shared" si="0"/>
        <v>6.7207126963028276</v>
      </c>
    </row>
    <row r="17" spans="1:20" ht="14.25" customHeight="1" x14ac:dyDescent="0.25">
      <c r="A17" s="689"/>
      <c r="B17" s="407" t="s">
        <v>489</v>
      </c>
      <c r="C17" s="408">
        <v>4057.3153092079929</v>
      </c>
      <c r="D17" s="409">
        <v>12114.393177508493</v>
      </c>
      <c r="E17" s="409">
        <v>1645.8742498476115</v>
      </c>
      <c r="F17" s="409">
        <v>2931.0595992451294</v>
      </c>
      <c r="G17" s="409">
        <v>382.9334273959019</v>
      </c>
      <c r="H17" s="409">
        <v>1520.1873361610687</v>
      </c>
      <c r="I17" s="409">
        <v>6086.1229864515099</v>
      </c>
      <c r="J17" s="410">
        <v>16565.640112914676</v>
      </c>
      <c r="K17" s="463"/>
      <c r="M17" s="411">
        <f t="shared" si="1"/>
        <v>30.675521734664514</v>
      </c>
      <c r="N17" s="411">
        <f t="shared" si="0"/>
        <v>13.578578372356573</v>
      </c>
      <c r="O17" s="411">
        <f t="shared" si="0"/>
        <v>35.755327948238062</v>
      </c>
      <c r="P17" s="411">
        <f t="shared" si="0"/>
        <v>11.007588609740468</v>
      </c>
      <c r="Q17" s="411">
        <f t="shared" si="0"/>
        <v>35.852475401048721</v>
      </c>
      <c r="R17" s="411">
        <f t="shared" si="0"/>
        <v>11.59225252553111</v>
      </c>
      <c r="S17" s="411">
        <f t="shared" si="0"/>
        <v>32.20546503309906</v>
      </c>
      <c r="T17" s="411">
        <f t="shared" si="0"/>
        <v>12.845724355444396</v>
      </c>
    </row>
    <row r="18" spans="1:20" ht="14.25" customHeight="1" x14ac:dyDescent="0.25">
      <c r="A18" s="689"/>
      <c r="B18" s="407" t="s">
        <v>1</v>
      </c>
      <c r="C18" s="408">
        <v>13226.556810680326</v>
      </c>
      <c r="D18" s="409">
        <v>89210.194676741638</v>
      </c>
      <c r="E18" s="409">
        <v>4603.1580306864907</v>
      </c>
      <c r="F18" s="409">
        <v>26627.626659770642</v>
      </c>
      <c r="G18" s="409">
        <v>1068.0808594452051</v>
      </c>
      <c r="H18" s="409">
        <v>13113.821777199595</v>
      </c>
      <c r="I18" s="409">
        <v>18897.79570081201</v>
      </c>
      <c r="J18" s="410">
        <v>128951.64311371173</v>
      </c>
      <c r="K18" s="463"/>
      <c r="M18" s="411">
        <f t="shared" si="1"/>
        <v>100</v>
      </c>
      <c r="N18" s="411">
        <f t="shared" si="0"/>
        <v>99.992430679920801</v>
      </c>
      <c r="O18" s="411">
        <f t="shared" si="0"/>
        <v>100</v>
      </c>
      <c r="P18" s="411">
        <f t="shared" si="0"/>
        <v>100</v>
      </c>
      <c r="Q18" s="411">
        <f t="shared" si="0"/>
        <v>100</v>
      </c>
      <c r="R18" s="411">
        <f t="shared" si="0"/>
        <v>100</v>
      </c>
      <c r="S18" s="411">
        <f t="shared" si="0"/>
        <v>100</v>
      </c>
      <c r="T18" s="411">
        <f t="shared" si="0"/>
        <v>99.994763337215119</v>
      </c>
    </row>
    <row r="19" spans="1:20" ht="14.25" customHeight="1" x14ac:dyDescent="0.25">
      <c r="A19" s="689" t="s">
        <v>490</v>
      </c>
      <c r="B19" s="407" t="s">
        <v>491</v>
      </c>
      <c r="C19" s="408">
        <v>6989.930385707421</v>
      </c>
      <c r="D19" s="409">
        <v>25188.541267167584</v>
      </c>
      <c r="E19" s="409">
        <v>3063.226195632074</v>
      </c>
      <c r="F19" s="409">
        <v>7928.4528641425795</v>
      </c>
      <c r="G19" s="409">
        <v>714.95610614238785</v>
      </c>
      <c r="H19" s="409">
        <v>3614.712870806824</v>
      </c>
      <c r="I19" s="409">
        <v>10768.112687481889</v>
      </c>
      <c r="J19" s="410">
        <v>36731.707002116957</v>
      </c>
      <c r="K19" s="463"/>
      <c r="M19" s="411">
        <f t="shared" si="1"/>
        <v>52.847694874474925</v>
      </c>
      <c r="N19" s="411">
        <f t="shared" si="0"/>
        <v>28.232910775636167</v>
      </c>
      <c r="O19" s="411">
        <f t="shared" si="0"/>
        <v>66.546187969463233</v>
      </c>
      <c r="P19" s="411">
        <f t="shared" si="0"/>
        <v>29.775289271728401</v>
      </c>
      <c r="Q19" s="411">
        <f t="shared" si="0"/>
        <v>66.938387652949672</v>
      </c>
      <c r="R19" s="411">
        <f t="shared" si="0"/>
        <v>27.564145160883314</v>
      </c>
      <c r="S19" s="411">
        <f t="shared" si="0"/>
        <v>56.980786849226014</v>
      </c>
      <c r="T19" s="411">
        <f t="shared" si="0"/>
        <v>28.48337764420511</v>
      </c>
    </row>
    <row r="20" spans="1:20" ht="14.25" customHeight="1" x14ac:dyDescent="0.25">
      <c r="A20" s="689"/>
      <c r="B20" s="407" t="s">
        <v>492</v>
      </c>
      <c r="C20" s="408">
        <v>4440.8978662530608</v>
      </c>
      <c r="D20" s="409">
        <v>40297.012686794325</v>
      </c>
      <c r="E20" s="409">
        <v>1491.3109040240788</v>
      </c>
      <c r="F20" s="409">
        <v>14413.9408318965</v>
      </c>
      <c r="G20" s="409">
        <v>342.15889746063027</v>
      </c>
      <c r="H20" s="409">
        <v>7215.4567375236247</v>
      </c>
      <c r="I20" s="409">
        <v>6274.3676677377707</v>
      </c>
      <c r="J20" s="410">
        <v>61926.410256214578</v>
      </c>
      <c r="K20" s="463"/>
      <c r="M20" s="411">
        <f t="shared" si="1"/>
        <v>33.575615557535549</v>
      </c>
      <c r="N20" s="411">
        <f t="shared" si="0"/>
        <v>45.167441482365604</v>
      </c>
      <c r="O20" s="411">
        <f t="shared" si="0"/>
        <v>32.39756041574946</v>
      </c>
      <c r="P20" s="411">
        <f t="shared" si="0"/>
        <v>54.131526688682577</v>
      </c>
      <c r="Q20" s="411">
        <f t="shared" si="0"/>
        <v>32.034924550408888</v>
      </c>
      <c r="R20" s="411">
        <f t="shared" si="0"/>
        <v>55.021769093040533</v>
      </c>
      <c r="S20" s="411">
        <f t="shared" si="0"/>
        <v>33.201584814826681</v>
      </c>
      <c r="T20" s="411">
        <f t="shared" si="0"/>
        <v>48.020456260747132</v>
      </c>
    </row>
    <row r="21" spans="1:20" ht="14.25" customHeight="1" x14ac:dyDescent="0.25">
      <c r="A21" s="689"/>
      <c r="B21" s="407" t="s">
        <v>493</v>
      </c>
      <c r="C21" s="408">
        <v>1795.7285587198326</v>
      </c>
      <c r="D21" s="409">
        <v>23731.393839123044</v>
      </c>
      <c r="E21" s="409">
        <v>48.62093103033699</v>
      </c>
      <c r="F21" s="409">
        <v>4285.2329637316243</v>
      </c>
      <c r="G21" s="409">
        <v>10.965855842187022</v>
      </c>
      <c r="H21" s="409">
        <v>2283.6521688691801</v>
      </c>
      <c r="I21" s="409">
        <v>1855.3153455923566</v>
      </c>
      <c r="J21" s="410">
        <v>30300.278971723823</v>
      </c>
      <c r="K21" s="463"/>
      <c r="M21" s="411">
        <f t="shared" si="1"/>
        <v>13.576689567989439</v>
      </c>
      <c r="N21" s="411">
        <f t="shared" si="0"/>
        <v>26.599647741998201</v>
      </c>
      <c r="O21" s="411">
        <f t="shared" si="0"/>
        <v>1.0562516147872925</v>
      </c>
      <c r="P21" s="411">
        <f t="shared" si="0"/>
        <v>16.093184039589261</v>
      </c>
      <c r="Q21" s="411">
        <f t="shared" si="0"/>
        <v>1.0266877966414483</v>
      </c>
      <c r="R21" s="411">
        <f t="shared" si="0"/>
        <v>17.41408574607642</v>
      </c>
      <c r="S21" s="411">
        <f t="shared" si="0"/>
        <v>9.8176283359473313</v>
      </c>
      <c r="T21" s="411">
        <f t="shared" si="0"/>
        <v>23.496166095047968</v>
      </c>
    </row>
    <row r="22" spans="1:20" ht="14.25" customHeight="1" x14ac:dyDescent="0.25">
      <c r="A22" s="689"/>
      <c r="B22" s="407" t="s">
        <v>1</v>
      </c>
      <c r="C22" s="408">
        <v>13226.556810680326</v>
      </c>
      <c r="D22" s="409">
        <v>89216.947793084983</v>
      </c>
      <c r="E22" s="409">
        <v>4603.1580306864907</v>
      </c>
      <c r="F22" s="409">
        <v>26627.626659770642</v>
      </c>
      <c r="G22" s="409">
        <v>1068.0808594452051</v>
      </c>
      <c r="H22" s="409">
        <v>13113.821777199595</v>
      </c>
      <c r="I22" s="409">
        <v>18897.79570081201</v>
      </c>
      <c r="J22" s="410">
        <v>128958.39623005509</v>
      </c>
      <c r="K22" s="463"/>
      <c r="M22" s="411">
        <f t="shared" si="1"/>
        <v>100</v>
      </c>
      <c r="N22" s="411">
        <f t="shared" si="0"/>
        <v>100</v>
      </c>
      <c r="O22" s="411">
        <f t="shared" si="0"/>
        <v>100</v>
      </c>
      <c r="P22" s="411">
        <f t="shared" si="0"/>
        <v>100</v>
      </c>
      <c r="Q22" s="411">
        <f t="shared" si="0"/>
        <v>100</v>
      </c>
      <c r="R22" s="411">
        <f t="shared" si="0"/>
        <v>100</v>
      </c>
      <c r="S22" s="411">
        <f t="shared" si="0"/>
        <v>100</v>
      </c>
      <c r="T22" s="411">
        <f t="shared" si="0"/>
        <v>100</v>
      </c>
    </row>
    <row r="23" spans="1:20" ht="14.25" customHeight="1" x14ac:dyDescent="0.25">
      <c r="A23" s="689" t="s">
        <v>494</v>
      </c>
      <c r="B23" s="407" t="s">
        <v>495</v>
      </c>
      <c r="C23" s="408">
        <v>7878.4033790919902</v>
      </c>
      <c r="D23" s="409">
        <v>55844.0379696444</v>
      </c>
      <c r="E23" s="409">
        <v>2161.0340746553652</v>
      </c>
      <c r="F23" s="409">
        <v>16174.339114653143</v>
      </c>
      <c r="G23" s="409">
        <v>662.22764993218345</v>
      </c>
      <c r="H23" s="409">
        <v>8294.3411229651811</v>
      </c>
      <c r="I23" s="409">
        <v>10701.665103679525</v>
      </c>
      <c r="J23" s="410">
        <v>80312.718207262937</v>
      </c>
      <c r="K23" s="463"/>
      <c r="M23" s="411">
        <f t="shared" si="1"/>
        <v>59.565036402597613</v>
      </c>
      <c r="N23" s="411">
        <f t="shared" si="1"/>
        <v>62.593531107071513</v>
      </c>
      <c r="O23" s="411">
        <f t="shared" si="1"/>
        <v>46.946771330661441</v>
      </c>
      <c r="P23" s="411">
        <f t="shared" si="1"/>
        <v>60.742699007003651</v>
      </c>
      <c r="Q23" s="411">
        <f t="shared" si="1"/>
        <v>62.001640051499976</v>
      </c>
      <c r="R23" s="411">
        <f t="shared" si="1"/>
        <v>63.248847390820686</v>
      </c>
      <c r="S23" s="411">
        <f t="shared" si="1"/>
        <v>56.629171322979701</v>
      </c>
      <c r="T23" s="411">
        <f t="shared" si="1"/>
        <v>62.278006361050899</v>
      </c>
    </row>
    <row r="24" spans="1:20" ht="14.25" customHeight="1" x14ac:dyDescent="0.25">
      <c r="A24" s="689"/>
      <c r="B24" s="407" t="s">
        <v>496</v>
      </c>
      <c r="C24" s="408">
        <v>5348.1534315883237</v>
      </c>
      <c r="D24" s="409">
        <v>33372.909823440503</v>
      </c>
      <c r="E24" s="409">
        <v>2442.1239560311242</v>
      </c>
      <c r="F24" s="409">
        <v>10453.287545117537</v>
      </c>
      <c r="G24" s="409">
        <v>405.8532095130218</v>
      </c>
      <c r="H24" s="409">
        <v>4819.4806542344586</v>
      </c>
      <c r="I24" s="409">
        <v>8196.1305971324728</v>
      </c>
      <c r="J24" s="410">
        <v>48645.678022792636</v>
      </c>
      <c r="K24" s="463"/>
      <c r="M24" s="411">
        <f t="shared" si="1"/>
        <v>40.434963597402295</v>
      </c>
      <c r="N24" s="411">
        <f t="shared" si="1"/>
        <v>37.406468892928395</v>
      </c>
      <c r="O24" s="411">
        <f t="shared" si="1"/>
        <v>53.053228669338523</v>
      </c>
      <c r="P24" s="411">
        <f t="shared" si="1"/>
        <v>39.257300992996484</v>
      </c>
      <c r="Q24" s="411">
        <f t="shared" si="1"/>
        <v>37.998359948500038</v>
      </c>
      <c r="R24" s="411">
        <f t="shared" si="1"/>
        <v>36.751152609179655</v>
      </c>
      <c r="S24" s="411">
        <f t="shared" si="1"/>
        <v>43.370828677020235</v>
      </c>
      <c r="T24" s="411">
        <f t="shared" si="1"/>
        <v>37.721993638949471</v>
      </c>
    </row>
    <row r="25" spans="1:20" ht="14.25" customHeight="1" x14ac:dyDescent="0.25">
      <c r="A25" s="689"/>
      <c r="B25" s="407" t="s">
        <v>1</v>
      </c>
      <c r="C25" s="408">
        <v>13226.556810680326</v>
      </c>
      <c r="D25" s="409">
        <v>89216.947793084983</v>
      </c>
      <c r="E25" s="409">
        <v>4603.1580306864907</v>
      </c>
      <c r="F25" s="409">
        <v>26627.626659770642</v>
      </c>
      <c r="G25" s="409">
        <v>1068.0808594452051</v>
      </c>
      <c r="H25" s="409">
        <v>13113.821777199595</v>
      </c>
      <c r="I25" s="409">
        <v>18897.79570081201</v>
      </c>
      <c r="J25" s="410">
        <v>128958.39623005509</v>
      </c>
      <c r="K25" s="463"/>
      <c r="M25" s="411">
        <f t="shared" si="1"/>
        <v>100</v>
      </c>
      <c r="N25" s="411">
        <f t="shared" si="1"/>
        <v>100</v>
      </c>
      <c r="O25" s="411">
        <f t="shared" si="1"/>
        <v>100</v>
      </c>
      <c r="P25" s="411">
        <f t="shared" si="1"/>
        <v>100</v>
      </c>
      <c r="Q25" s="411">
        <f t="shared" si="1"/>
        <v>100</v>
      </c>
      <c r="R25" s="411">
        <f t="shared" si="1"/>
        <v>100</v>
      </c>
      <c r="S25" s="411">
        <f t="shared" si="1"/>
        <v>100</v>
      </c>
      <c r="T25" s="411">
        <f t="shared" si="1"/>
        <v>100</v>
      </c>
    </row>
    <row r="26" spans="1:20" ht="14.25" customHeight="1" x14ac:dyDescent="0.25">
      <c r="A26" s="689" t="s">
        <v>522</v>
      </c>
      <c r="B26" s="407" t="s">
        <v>523</v>
      </c>
      <c r="C26" s="408">
        <v>0</v>
      </c>
      <c r="D26" s="409">
        <v>33315.383785911894</v>
      </c>
      <c r="E26" s="409">
        <v>0</v>
      </c>
      <c r="F26" s="409">
        <v>10233.663234204856</v>
      </c>
      <c r="G26" s="409">
        <v>0</v>
      </c>
      <c r="H26" s="409">
        <v>3983.7913601832588</v>
      </c>
      <c r="I26" s="409">
        <v>0</v>
      </c>
      <c r="J26" s="410">
        <v>47532.838380300054</v>
      </c>
      <c r="K26" s="463"/>
      <c r="M26" s="411"/>
      <c r="N26" s="411">
        <f t="shared" ref="N26:O76" si="2">D26/D$11*100</f>
        <v>37.34199007029256</v>
      </c>
      <c r="O26" s="411"/>
      <c r="P26" s="411">
        <f t="shared" ref="P26:Q76" si="3">F26/F$11*100</f>
        <v>38.432502321605725</v>
      </c>
      <c r="Q26" s="411"/>
      <c r="R26" s="411">
        <f t="shared" ref="R26:S76" si="4">H26/H$11*100</f>
        <v>30.378568718309833</v>
      </c>
      <c r="S26" s="411"/>
      <c r="T26" s="411">
        <f t="shared" ref="T26:T76" si="5">J26/J$11*100</f>
        <v>36.859048941260042</v>
      </c>
    </row>
    <row r="27" spans="1:20" ht="14.25" customHeight="1" x14ac:dyDescent="0.25">
      <c r="A27" s="689"/>
      <c r="B27" s="407" t="s">
        <v>524</v>
      </c>
      <c r="C27" s="408">
        <v>0</v>
      </c>
      <c r="D27" s="409">
        <v>5864.335199754878</v>
      </c>
      <c r="E27" s="409">
        <v>0</v>
      </c>
      <c r="F27" s="409">
        <v>1274.7684506966505</v>
      </c>
      <c r="G27" s="409">
        <v>0</v>
      </c>
      <c r="H27" s="409">
        <v>1086.6587603989194</v>
      </c>
      <c r="I27" s="409">
        <v>0</v>
      </c>
      <c r="J27" s="410">
        <v>8225.7624108504406</v>
      </c>
      <c r="K27" s="463"/>
      <c r="M27" s="411"/>
      <c r="N27" s="411">
        <f t="shared" si="2"/>
        <v>6.5731179387078411</v>
      </c>
      <c r="O27" s="411"/>
      <c r="P27" s="411">
        <f t="shared" si="3"/>
        <v>4.7873904309413611</v>
      </c>
      <c r="Q27" s="411"/>
      <c r="R27" s="411">
        <f t="shared" si="4"/>
        <v>8.2863621212867447</v>
      </c>
      <c r="S27" s="411"/>
      <c r="T27" s="411">
        <f t="shared" si="5"/>
        <v>6.3786171752447256</v>
      </c>
    </row>
    <row r="28" spans="1:20" ht="14.25" customHeight="1" x14ac:dyDescent="0.25">
      <c r="A28" s="689"/>
      <c r="B28" s="407" t="s">
        <v>525</v>
      </c>
      <c r="C28" s="408">
        <v>0</v>
      </c>
      <c r="D28" s="409">
        <v>22396.474674903377</v>
      </c>
      <c r="E28" s="409">
        <v>0</v>
      </c>
      <c r="F28" s="409">
        <v>7208.8974849471051</v>
      </c>
      <c r="G28" s="409">
        <v>0</v>
      </c>
      <c r="H28" s="409">
        <v>4171.7286653582278</v>
      </c>
      <c r="I28" s="409">
        <v>0</v>
      </c>
      <c r="J28" s="410">
        <v>33777.100825208749</v>
      </c>
      <c r="K28" s="463"/>
      <c r="M28" s="411"/>
      <c r="N28" s="411">
        <f t="shared" si="2"/>
        <v>25.103385880052802</v>
      </c>
      <c r="O28" s="411"/>
      <c r="P28" s="411">
        <f t="shared" si="3"/>
        <v>27.073000448208923</v>
      </c>
      <c r="Q28" s="411"/>
      <c r="R28" s="411">
        <f t="shared" si="4"/>
        <v>31.811692550309189</v>
      </c>
      <c r="S28" s="411"/>
      <c r="T28" s="411">
        <f t="shared" si="5"/>
        <v>26.192246346606353</v>
      </c>
    </row>
    <row r="29" spans="1:20" ht="14.25" customHeight="1" x14ac:dyDescent="0.25">
      <c r="A29" s="689"/>
      <c r="B29" s="407" t="s">
        <v>526</v>
      </c>
      <c r="C29" s="408">
        <v>0</v>
      </c>
      <c r="D29" s="409">
        <v>4513.7898843983749</v>
      </c>
      <c r="E29" s="409">
        <v>0</v>
      </c>
      <c r="F29" s="409">
        <v>1659.2727152818663</v>
      </c>
      <c r="G29" s="409">
        <v>0</v>
      </c>
      <c r="H29" s="409">
        <v>903.58581127225841</v>
      </c>
      <c r="I29" s="409">
        <v>0</v>
      </c>
      <c r="J29" s="410">
        <v>7076.6484109525018</v>
      </c>
      <c r="K29" s="463"/>
      <c r="M29" s="411"/>
      <c r="N29" s="411">
        <f t="shared" si="2"/>
        <v>5.0593412978741572</v>
      </c>
      <c r="O29" s="411"/>
      <c r="P29" s="411">
        <f t="shared" si="3"/>
        <v>6.2313954468526358</v>
      </c>
      <c r="Q29" s="411"/>
      <c r="R29" s="411">
        <f t="shared" si="4"/>
        <v>6.8903316411031454</v>
      </c>
      <c r="S29" s="411"/>
      <c r="T29" s="411">
        <f t="shared" si="5"/>
        <v>5.487543748860003</v>
      </c>
    </row>
    <row r="30" spans="1:20" ht="14.25" customHeight="1" x14ac:dyDescent="0.25">
      <c r="A30" s="689"/>
      <c r="B30" s="407" t="s">
        <v>527</v>
      </c>
      <c r="C30" s="408">
        <v>0</v>
      </c>
      <c r="D30" s="409">
        <v>676.52634407931475</v>
      </c>
      <c r="E30" s="409">
        <v>0</v>
      </c>
      <c r="F30" s="409">
        <v>107.81819055607403</v>
      </c>
      <c r="G30" s="409">
        <v>0</v>
      </c>
      <c r="H30" s="409">
        <v>15.470830035144722</v>
      </c>
      <c r="I30" s="409">
        <v>0</v>
      </c>
      <c r="J30" s="410">
        <v>799.81536467053354</v>
      </c>
      <c r="K30" s="463"/>
      <c r="M30" s="411"/>
      <c r="N30" s="411">
        <f t="shared" si="2"/>
        <v>0.75829353145810141</v>
      </c>
      <c r="O30" s="411"/>
      <c r="P30" s="411">
        <f t="shared" si="3"/>
        <v>0.40491100440043015</v>
      </c>
      <c r="Q30" s="411"/>
      <c r="R30" s="411">
        <f t="shared" si="4"/>
        <v>0.11797346569131471</v>
      </c>
      <c r="S30" s="411"/>
      <c r="T30" s="411">
        <f t="shared" si="5"/>
        <v>0.62021193505206473</v>
      </c>
    </row>
    <row r="31" spans="1:20" ht="14.25" customHeight="1" x14ac:dyDescent="0.25">
      <c r="A31" s="689"/>
      <c r="B31" s="407" t="s">
        <v>528</v>
      </c>
      <c r="C31" s="408">
        <v>0</v>
      </c>
      <c r="D31" s="409">
        <v>1798.7906342284084</v>
      </c>
      <c r="E31" s="409">
        <v>0</v>
      </c>
      <c r="F31" s="409">
        <v>717.60767430762746</v>
      </c>
      <c r="G31" s="409">
        <v>0</v>
      </c>
      <c r="H31" s="409">
        <v>405.58333192451306</v>
      </c>
      <c r="I31" s="409">
        <v>0</v>
      </c>
      <c r="J31" s="410">
        <v>2921.9816404605472</v>
      </c>
      <c r="K31" s="463"/>
      <c r="M31" s="411"/>
      <c r="N31" s="411">
        <f t="shared" si="2"/>
        <v>2.0161983554965652</v>
      </c>
      <c r="O31" s="411"/>
      <c r="P31" s="411">
        <f t="shared" si="3"/>
        <v>2.6949742216109644</v>
      </c>
      <c r="Q31" s="411"/>
      <c r="R31" s="411">
        <f t="shared" si="4"/>
        <v>3.0927927709806329</v>
      </c>
      <c r="S31" s="411"/>
      <c r="T31" s="411">
        <f t="shared" si="5"/>
        <v>2.2658328002527912</v>
      </c>
    </row>
    <row r="32" spans="1:20" ht="14.25" customHeight="1" x14ac:dyDescent="0.25">
      <c r="A32" s="689"/>
      <c r="B32" s="407" t="s">
        <v>529</v>
      </c>
      <c r="C32" s="408">
        <v>0</v>
      </c>
      <c r="D32" s="409">
        <v>4435.0908563141556</v>
      </c>
      <c r="E32" s="409">
        <v>0</v>
      </c>
      <c r="F32" s="409">
        <v>1141.7290802483128</v>
      </c>
      <c r="G32" s="409">
        <v>0</v>
      </c>
      <c r="H32" s="409">
        <v>577.84161599657875</v>
      </c>
      <c r="I32" s="409">
        <v>0</v>
      </c>
      <c r="J32" s="410">
        <v>6154.6615525590405</v>
      </c>
      <c r="K32" s="463"/>
      <c r="M32" s="411"/>
      <c r="N32" s="411">
        <f t="shared" si="2"/>
        <v>4.9711304477711691</v>
      </c>
      <c r="O32" s="411"/>
      <c r="P32" s="411">
        <f t="shared" si="3"/>
        <v>4.2877613346338963</v>
      </c>
      <c r="Q32" s="411"/>
      <c r="R32" s="411">
        <f t="shared" si="4"/>
        <v>4.4063555675374939</v>
      </c>
      <c r="S32" s="411"/>
      <c r="T32" s="411">
        <f t="shared" si="5"/>
        <v>4.7725946758669702</v>
      </c>
    </row>
    <row r="33" spans="1:22" ht="14.25" customHeight="1" x14ac:dyDescent="0.25">
      <c r="A33" s="689"/>
      <c r="B33" s="407" t="s">
        <v>530</v>
      </c>
      <c r="C33" s="408">
        <v>0</v>
      </c>
      <c r="D33" s="409">
        <v>16216.556413494451</v>
      </c>
      <c r="E33" s="409">
        <v>0</v>
      </c>
      <c r="F33" s="409">
        <v>4283.8698295282129</v>
      </c>
      <c r="G33" s="409">
        <v>0</v>
      </c>
      <c r="H33" s="409">
        <v>1969.1614020307318</v>
      </c>
      <c r="I33" s="409">
        <v>0</v>
      </c>
      <c r="J33" s="410">
        <v>22469.587645053329</v>
      </c>
      <c r="K33" s="463"/>
      <c r="M33" s="411"/>
      <c r="N33" s="411">
        <f t="shared" si="2"/>
        <v>18.176542478346654</v>
      </c>
      <c r="O33" s="411"/>
      <c r="P33" s="411">
        <f t="shared" si="3"/>
        <v>16.088064791746305</v>
      </c>
      <c r="Q33" s="411"/>
      <c r="R33" s="411">
        <f t="shared" si="4"/>
        <v>15.015923164781933</v>
      </c>
      <c r="S33" s="411"/>
      <c r="T33" s="411">
        <f t="shared" si="5"/>
        <v>17.423904376857131</v>
      </c>
    </row>
    <row r="34" spans="1:22" ht="14.25" customHeight="1" x14ac:dyDescent="0.25">
      <c r="A34" s="689"/>
      <c r="B34" s="407" t="s">
        <v>1</v>
      </c>
      <c r="C34" s="408">
        <v>0</v>
      </c>
      <c r="D34" s="409">
        <v>89216.947793084983</v>
      </c>
      <c r="E34" s="409">
        <v>0</v>
      </c>
      <c r="F34" s="409">
        <v>26627.626659770642</v>
      </c>
      <c r="G34" s="409">
        <v>0</v>
      </c>
      <c r="H34" s="409">
        <v>13113.821777199595</v>
      </c>
      <c r="I34" s="409">
        <v>0</v>
      </c>
      <c r="J34" s="410">
        <v>128958.39623005509</v>
      </c>
      <c r="K34" s="463"/>
      <c r="M34" s="411"/>
      <c r="N34" s="411">
        <f t="shared" si="2"/>
        <v>100</v>
      </c>
      <c r="O34" s="411"/>
      <c r="P34" s="411">
        <f t="shared" si="3"/>
        <v>100</v>
      </c>
      <c r="Q34" s="411"/>
      <c r="R34" s="411">
        <f t="shared" si="4"/>
        <v>100</v>
      </c>
      <c r="S34" s="411"/>
      <c r="T34" s="411">
        <f t="shared" si="5"/>
        <v>100</v>
      </c>
    </row>
    <row r="35" spans="1:22" s="469" customFormat="1" x14ac:dyDescent="0.25">
      <c r="A35" s="689" t="s">
        <v>531</v>
      </c>
      <c r="B35" s="464" t="s">
        <v>532</v>
      </c>
      <c r="C35" s="465">
        <v>5579.974135965118</v>
      </c>
      <c r="D35" s="466">
        <v>16026.847405210572</v>
      </c>
      <c r="E35" s="466">
        <v>1467.3255919316634</v>
      </c>
      <c r="F35" s="466">
        <v>3909.2405416053389</v>
      </c>
      <c r="G35" s="466">
        <v>391.79835546771369</v>
      </c>
      <c r="H35" s="466">
        <v>2090.8365334175382</v>
      </c>
      <c r="I35" s="466">
        <v>7439.0980833644935</v>
      </c>
      <c r="J35" s="467">
        <v>22026.924480233418</v>
      </c>
      <c r="K35" s="468">
        <f>J35+I35</f>
        <v>29466.022563597911</v>
      </c>
      <c r="M35" s="440">
        <f t="shared" ref="M35:M76" si="6">C35/C$11*100</f>
        <v>42.187654851029251</v>
      </c>
      <c r="N35" s="440">
        <f t="shared" si="2"/>
        <v>17.963904618638811</v>
      </c>
      <c r="O35" s="440">
        <f t="shared" si="2"/>
        <v>31.876498311591405</v>
      </c>
      <c r="P35" s="440">
        <f t="shared" si="3"/>
        <v>14.6811452314354</v>
      </c>
      <c r="Q35" s="440">
        <f t="shared" si="3"/>
        <v>36.682462006783467</v>
      </c>
      <c r="R35" s="440">
        <f t="shared" si="4"/>
        <v>15.943762001194653</v>
      </c>
      <c r="S35" s="440">
        <f t="shared" si="4"/>
        <v>39.364898431222038</v>
      </c>
      <c r="T35" s="440">
        <f t="shared" si="5"/>
        <v>17.080643931813892</v>
      </c>
      <c r="V35" s="440">
        <f>S35-T35</f>
        <v>22.284254499408146</v>
      </c>
    </row>
    <row r="36" spans="1:22" x14ac:dyDescent="0.25">
      <c r="A36" s="689"/>
      <c r="B36" s="407" t="s">
        <v>533</v>
      </c>
      <c r="C36" s="408">
        <v>7646.5826747152005</v>
      </c>
      <c r="D36" s="409">
        <v>73190.100387874569</v>
      </c>
      <c r="E36" s="409">
        <v>3135.8324387548264</v>
      </c>
      <c r="F36" s="409">
        <v>22718.38611816529</v>
      </c>
      <c r="G36" s="409">
        <v>676.28250397749161</v>
      </c>
      <c r="H36" s="409">
        <v>11022.985243782079</v>
      </c>
      <c r="I36" s="409">
        <v>11458.69761744752</v>
      </c>
      <c r="J36" s="410">
        <v>106931.47174982207</v>
      </c>
      <c r="K36" s="463"/>
      <c r="M36" s="411">
        <f t="shared" si="6"/>
        <v>57.812345148970699</v>
      </c>
      <c r="N36" s="411">
        <f t="shared" si="2"/>
        <v>82.036095381361363</v>
      </c>
      <c r="O36" s="411">
        <f t="shared" si="2"/>
        <v>68.123501688408567</v>
      </c>
      <c r="P36" s="411">
        <f t="shared" si="3"/>
        <v>85.318854768564563</v>
      </c>
      <c r="Q36" s="411">
        <f t="shared" si="3"/>
        <v>63.317537993216554</v>
      </c>
      <c r="R36" s="411">
        <f t="shared" si="4"/>
        <v>84.056237998805514</v>
      </c>
      <c r="S36" s="411">
        <f t="shared" si="4"/>
        <v>60.635101568777984</v>
      </c>
      <c r="T36" s="411">
        <f t="shared" si="5"/>
        <v>82.919356068186417</v>
      </c>
    </row>
    <row r="37" spans="1:22" x14ac:dyDescent="0.25">
      <c r="A37" s="689"/>
      <c r="B37" s="407" t="s">
        <v>1</v>
      </c>
      <c r="C37" s="408">
        <v>13226.556810680326</v>
      </c>
      <c r="D37" s="409">
        <v>89216.947793084983</v>
      </c>
      <c r="E37" s="409">
        <v>4603.1580306864907</v>
      </c>
      <c r="F37" s="409">
        <v>26627.626659770642</v>
      </c>
      <c r="G37" s="409">
        <v>1068.0808594452051</v>
      </c>
      <c r="H37" s="409">
        <v>13113.821777199595</v>
      </c>
      <c r="I37" s="409">
        <v>18897.79570081201</v>
      </c>
      <c r="J37" s="410">
        <v>128958.39623005509</v>
      </c>
      <c r="K37" s="463"/>
      <c r="M37" s="411">
        <f t="shared" si="6"/>
        <v>100</v>
      </c>
      <c r="N37" s="411">
        <f t="shared" si="2"/>
        <v>100</v>
      </c>
      <c r="O37" s="411">
        <f t="shared" si="2"/>
        <v>100</v>
      </c>
      <c r="P37" s="411">
        <f t="shared" si="3"/>
        <v>100</v>
      </c>
      <c r="Q37" s="411">
        <f t="shared" si="3"/>
        <v>100</v>
      </c>
      <c r="R37" s="411">
        <f t="shared" si="4"/>
        <v>100</v>
      </c>
      <c r="S37" s="411">
        <f t="shared" si="4"/>
        <v>100</v>
      </c>
      <c r="T37" s="411">
        <f t="shared" si="5"/>
        <v>100</v>
      </c>
    </row>
    <row r="38" spans="1:22" ht="15" customHeight="1" x14ac:dyDescent="0.25">
      <c r="A38" s="419" t="s">
        <v>534</v>
      </c>
      <c r="B38" s="407" t="s">
        <v>535</v>
      </c>
      <c r="C38" s="408">
        <v>1353.4511393024197</v>
      </c>
      <c r="D38" s="409">
        <v>5413.7917239737098</v>
      </c>
      <c r="E38" s="409">
        <v>517.88029760805762</v>
      </c>
      <c r="F38" s="409">
        <v>1741.6525859674994</v>
      </c>
      <c r="G38" s="409">
        <v>277.77066411979172</v>
      </c>
      <c r="H38" s="409">
        <v>1271.6591754476735</v>
      </c>
      <c r="I38" s="409">
        <v>2149.1021010302693</v>
      </c>
      <c r="J38" s="410">
        <v>8427.1034853888887</v>
      </c>
      <c r="K38" s="463"/>
      <c r="M38" s="411">
        <f>C38/C$40*100</f>
        <v>24.255509189171633</v>
      </c>
      <c r="N38" s="411">
        <f t="shared" ref="N38:T53" si="7">D38/D$40*100</f>
        <v>33.779517500201592</v>
      </c>
      <c r="O38" s="411">
        <f t="shared" si="7"/>
        <v>35.294163780398129</v>
      </c>
      <c r="P38" s="411">
        <f t="shared" si="7"/>
        <v>44.552197989133859</v>
      </c>
      <c r="Q38" s="411">
        <f t="shared" si="7"/>
        <v>70.896332320792894</v>
      </c>
      <c r="R38" s="411">
        <f t="shared" si="7"/>
        <v>60.820592864287981</v>
      </c>
      <c r="S38" s="411">
        <f t="shared" si="7"/>
        <v>28.889283041396478</v>
      </c>
      <c r="T38" s="411">
        <f t="shared" si="7"/>
        <v>38.25819393420641</v>
      </c>
    </row>
    <row r="39" spans="1:22" s="469" customFormat="1" ht="36" x14ac:dyDescent="0.25">
      <c r="A39" s="419" t="s">
        <v>534</v>
      </c>
      <c r="B39" s="464" t="s">
        <v>532</v>
      </c>
      <c r="C39" s="465">
        <v>4226.5229966626912</v>
      </c>
      <c r="D39" s="466">
        <v>10613.055681236876</v>
      </c>
      <c r="E39" s="466">
        <v>949.44529432360628</v>
      </c>
      <c r="F39" s="466">
        <v>2167.5879556378413</v>
      </c>
      <c r="G39" s="466">
        <v>114.02769134792206</v>
      </c>
      <c r="H39" s="466">
        <v>819.17735796986426</v>
      </c>
      <c r="I39" s="466">
        <v>5289.9959823342215</v>
      </c>
      <c r="J39" s="467">
        <v>13599.82099484456</v>
      </c>
      <c r="K39" s="468">
        <f>J39+I39</f>
        <v>18889.81697717878</v>
      </c>
      <c r="M39" s="440">
        <f t="shared" ref="M39:T73" si="8">C39/C$40*100</f>
        <v>75.744490810828239</v>
      </c>
      <c r="N39" s="440">
        <f t="shared" si="7"/>
        <v>66.220482499798493</v>
      </c>
      <c r="O39" s="440">
        <f t="shared" si="7"/>
        <v>64.705836219601892</v>
      </c>
      <c r="P39" s="440">
        <f t="shared" si="7"/>
        <v>55.447802010866184</v>
      </c>
      <c r="Q39" s="440">
        <f t="shared" si="7"/>
        <v>29.103667679207128</v>
      </c>
      <c r="R39" s="440">
        <f t="shared" si="7"/>
        <v>39.17940713571199</v>
      </c>
      <c r="S39" s="440">
        <f t="shared" si="7"/>
        <v>71.110716958603476</v>
      </c>
      <c r="T39" s="440">
        <f t="shared" si="7"/>
        <v>61.741806065793725</v>
      </c>
      <c r="V39" s="440">
        <f>S39-T39</f>
        <v>9.3689108928097511</v>
      </c>
    </row>
    <row r="40" spans="1:22" ht="36" x14ac:dyDescent="0.25">
      <c r="A40" s="419" t="s">
        <v>534</v>
      </c>
      <c r="B40" s="407" t="s">
        <v>1</v>
      </c>
      <c r="C40" s="408">
        <v>5579.974135965118</v>
      </c>
      <c r="D40" s="409">
        <v>16026.847405210572</v>
      </c>
      <c r="E40" s="409">
        <v>1467.3255919316634</v>
      </c>
      <c r="F40" s="409">
        <v>3909.2405416053389</v>
      </c>
      <c r="G40" s="409">
        <v>391.79835546771369</v>
      </c>
      <c r="H40" s="409">
        <v>2090.8365334175382</v>
      </c>
      <c r="I40" s="409">
        <v>7439.0980833644935</v>
      </c>
      <c r="J40" s="410">
        <v>22026.924480233418</v>
      </c>
      <c r="K40" s="463"/>
      <c r="M40" s="411">
        <f t="shared" si="8"/>
        <v>100</v>
      </c>
      <c r="N40" s="411">
        <f t="shared" si="7"/>
        <v>100</v>
      </c>
      <c r="O40" s="411">
        <f t="shared" si="7"/>
        <v>100</v>
      </c>
      <c r="P40" s="411">
        <f t="shared" si="7"/>
        <v>100</v>
      </c>
      <c r="Q40" s="411">
        <f t="shared" si="7"/>
        <v>100</v>
      </c>
      <c r="R40" s="411">
        <f t="shared" si="7"/>
        <v>100</v>
      </c>
      <c r="S40" s="411">
        <f t="shared" si="7"/>
        <v>100</v>
      </c>
      <c r="T40" s="411">
        <f t="shared" si="7"/>
        <v>100</v>
      </c>
    </row>
    <row r="41" spans="1:22" x14ac:dyDescent="0.25">
      <c r="A41" s="419" t="s">
        <v>536</v>
      </c>
      <c r="B41" s="407" t="s">
        <v>535</v>
      </c>
      <c r="C41" s="408">
        <v>2092.9727612235101</v>
      </c>
      <c r="D41" s="409">
        <v>6685.645039691266</v>
      </c>
      <c r="E41" s="409">
        <v>894.4392540931583</v>
      </c>
      <c r="F41" s="409">
        <v>2278.0088625479671</v>
      </c>
      <c r="G41" s="409">
        <v>218.59287912305146</v>
      </c>
      <c r="H41" s="409">
        <v>1062.5435597244909</v>
      </c>
      <c r="I41" s="409">
        <v>3206.0048944397176</v>
      </c>
      <c r="J41" s="410">
        <v>10026.197461963731</v>
      </c>
      <c r="K41" s="463"/>
      <c r="M41" s="411">
        <f t="shared" si="8"/>
        <v>37.508646280875766</v>
      </c>
      <c r="N41" s="411">
        <f t="shared" si="7"/>
        <v>41.715284800912627</v>
      </c>
      <c r="O41" s="411">
        <f t="shared" si="7"/>
        <v>60.957108566182107</v>
      </c>
      <c r="P41" s="411">
        <f t="shared" si="7"/>
        <v>58.272414764543946</v>
      </c>
      <c r="Q41" s="411">
        <f t="shared" si="7"/>
        <v>55.792189036144315</v>
      </c>
      <c r="R41" s="411">
        <f t="shared" si="7"/>
        <v>50.81906417560679</v>
      </c>
      <c r="S41" s="411">
        <f t="shared" si="7"/>
        <v>43.096688046217189</v>
      </c>
      <c r="T41" s="411">
        <f t="shared" si="7"/>
        <v>45.5179181776424</v>
      </c>
    </row>
    <row r="42" spans="1:22" s="469" customFormat="1" x14ac:dyDescent="0.25">
      <c r="A42" s="419" t="s">
        <v>536</v>
      </c>
      <c r="B42" s="464" t="s">
        <v>532</v>
      </c>
      <c r="C42" s="465">
        <v>3487.0013747416046</v>
      </c>
      <c r="D42" s="466">
        <v>9341.2023655193007</v>
      </c>
      <c r="E42" s="466">
        <v>572.88633783850582</v>
      </c>
      <c r="F42" s="466">
        <v>1631.2316790573732</v>
      </c>
      <c r="G42" s="466">
        <v>173.20547634466226</v>
      </c>
      <c r="H42" s="466">
        <v>1028.2929736930473</v>
      </c>
      <c r="I42" s="466">
        <v>4233.0931889247722</v>
      </c>
      <c r="J42" s="467">
        <v>12000.727018269716</v>
      </c>
      <c r="K42" s="468"/>
      <c r="M42" s="440">
        <f t="shared" si="8"/>
        <v>62.491353719124177</v>
      </c>
      <c r="N42" s="440">
        <f t="shared" si="7"/>
        <v>58.28471519908733</v>
      </c>
      <c r="O42" s="440">
        <f t="shared" si="7"/>
        <v>39.042891433817942</v>
      </c>
      <c r="P42" s="440">
        <f t="shared" si="7"/>
        <v>41.727585235456097</v>
      </c>
      <c r="Q42" s="440">
        <f t="shared" si="7"/>
        <v>44.2078109638557</v>
      </c>
      <c r="R42" s="440">
        <f t="shared" si="7"/>
        <v>49.180935824393217</v>
      </c>
      <c r="S42" s="440">
        <f t="shared" si="7"/>
        <v>56.903311953782762</v>
      </c>
      <c r="T42" s="440">
        <f t="shared" si="7"/>
        <v>54.482081822357728</v>
      </c>
      <c r="V42" s="440">
        <f>S42-T42</f>
        <v>2.421230131425034</v>
      </c>
    </row>
    <row r="43" spans="1:22" x14ac:dyDescent="0.25">
      <c r="A43" s="419" t="s">
        <v>536</v>
      </c>
      <c r="B43" s="407" t="s">
        <v>1</v>
      </c>
      <c r="C43" s="408">
        <v>5579.974135965118</v>
      </c>
      <c r="D43" s="409">
        <v>16026.847405210572</v>
      </c>
      <c r="E43" s="409">
        <v>1467.3255919316634</v>
      </c>
      <c r="F43" s="409">
        <v>3909.2405416053389</v>
      </c>
      <c r="G43" s="409">
        <v>391.79835546771369</v>
      </c>
      <c r="H43" s="409">
        <v>2090.8365334175382</v>
      </c>
      <c r="I43" s="409">
        <v>7439.0980833644935</v>
      </c>
      <c r="J43" s="410">
        <v>22026.924480233418</v>
      </c>
      <c r="K43" s="463"/>
      <c r="M43" s="411">
        <f t="shared" si="8"/>
        <v>100</v>
      </c>
      <c r="N43" s="411">
        <f t="shared" si="7"/>
        <v>100</v>
      </c>
      <c r="O43" s="411">
        <f t="shared" si="7"/>
        <v>100</v>
      </c>
      <c r="P43" s="411">
        <f t="shared" si="7"/>
        <v>100</v>
      </c>
      <c r="Q43" s="411">
        <f t="shared" si="7"/>
        <v>100</v>
      </c>
      <c r="R43" s="411">
        <f t="shared" si="7"/>
        <v>100</v>
      </c>
      <c r="S43" s="411">
        <f t="shared" si="7"/>
        <v>100</v>
      </c>
      <c r="T43" s="411">
        <f t="shared" si="7"/>
        <v>100</v>
      </c>
    </row>
    <row r="44" spans="1:22" ht="24" x14ac:dyDescent="0.25">
      <c r="A44" s="419" t="s">
        <v>537</v>
      </c>
      <c r="B44" s="407" t="s">
        <v>535</v>
      </c>
      <c r="C44" s="408">
        <v>2626.4367823033735</v>
      </c>
      <c r="D44" s="409">
        <v>10105.883913216645</v>
      </c>
      <c r="E44" s="409">
        <v>829.85248427996748</v>
      </c>
      <c r="F44" s="409">
        <v>2052.9307607207174</v>
      </c>
      <c r="G44" s="409">
        <v>177.03659216656723</v>
      </c>
      <c r="H44" s="409">
        <v>1091.5651384332195</v>
      </c>
      <c r="I44" s="409">
        <v>3633.3258587499076</v>
      </c>
      <c r="J44" s="410">
        <v>13250.37981237058</v>
      </c>
      <c r="K44" s="463"/>
      <c r="M44" s="411">
        <f t="shared" si="8"/>
        <v>47.068977710397618</v>
      </c>
      <c r="N44" s="411">
        <f t="shared" si="7"/>
        <v>63.055968885877512</v>
      </c>
      <c r="O44" s="411">
        <f t="shared" si="7"/>
        <v>56.555442694044935</v>
      </c>
      <c r="P44" s="411">
        <f t="shared" si="7"/>
        <v>52.514823246913231</v>
      </c>
      <c r="Q44" s="411">
        <f t="shared" si="7"/>
        <v>45.185639422918918</v>
      </c>
      <c r="R44" s="411">
        <f t="shared" si="7"/>
        <v>52.207100889375688</v>
      </c>
      <c r="S44" s="411">
        <f t="shared" si="7"/>
        <v>48.84094574414668</v>
      </c>
      <c r="T44" s="411">
        <f t="shared" si="7"/>
        <v>60.155378587969658</v>
      </c>
    </row>
    <row r="45" spans="1:22" s="469" customFormat="1" ht="24" x14ac:dyDescent="0.25">
      <c r="A45" s="419" t="s">
        <v>537</v>
      </c>
      <c r="B45" s="464" t="s">
        <v>532</v>
      </c>
      <c r="C45" s="465">
        <v>2953.5373536617399</v>
      </c>
      <c r="D45" s="466">
        <v>5920.9634919939263</v>
      </c>
      <c r="E45" s="466">
        <v>637.4731076516963</v>
      </c>
      <c r="F45" s="466">
        <v>1856.3097808846235</v>
      </c>
      <c r="G45" s="466">
        <v>214.76176330114657</v>
      </c>
      <c r="H45" s="466">
        <v>999.27139498431916</v>
      </c>
      <c r="I45" s="466">
        <v>3805.7722246145822</v>
      </c>
      <c r="J45" s="467">
        <v>8776.5446678628778</v>
      </c>
      <c r="K45" s="468"/>
      <c r="M45" s="440">
        <f t="shared" si="8"/>
        <v>52.931022289602303</v>
      </c>
      <c r="N45" s="440">
        <f t="shared" si="7"/>
        <v>36.944031114122488</v>
      </c>
      <c r="O45" s="440">
        <f t="shared" si="7"/>
        <v>43.444557305955094</v>
      </c>
      <c r="P45" s="440">
        <f t="shared" si="7"/>
        <v>47.485176753086819</v>
      </c>
      <c r="Q45" s="440">
        <f t="shared" si="7"/>
        <v>54.814360577081111</v>
      </c>
      <c r="R45" s="440">
        <f t="shared" si="7"/>
        <v>47.792899110624326</v>
      </c>
      <c r="S45" s="440">
        <f t="shared" si="7"/>
        <v>51.159054255853277</v>
      </c>
      <c r="T45" s="440">
        <f t="shared" si="7"/>
        <v>39.84462141203052</v>
      </c>
      <c r="V45" s="440">
        <f>S45-T45</f>
        <v>11.314432843822757</v>
      </c>
    </row>
    <row r="46" spans="1:22" ht="24" x14ac:dyDescent="0.25">
      <c r="A46" s="419" t="s">
        <v>537</v>
      </c>
      <c r="B46" s="407" t="s">
        <v>1</v>
      </c>
      <c r="C46" s="408">
        <v>5579.974135965118</v>
      </c>
      <c r="D46" s="409">
        <v>16026.847405210572</v>
      </c>
      <c r="E46" s="409">
        <v>1467.3255919316634</v>
      </c>
      <c r="F46" s="409">
        <v>3909.2405416053389</v>
      </c>
      <c r="G46" s="409">
        <v>391.79835546771369</v>
      </c>
      <c r="H46" s="409">
        <v>2090.8365334175382</v>
      </c>
      <c r="I46" s="409">
        <v>7439.0980833644935</v>
      </c>
      <c r="J46" s="410">
        <v>22026.924480233418</v>
      </c>
      <c r="K46" s="463"/>
      <c r="M46" s="411">
        <f t="shared" si="8"/>
        <v>100</v>
      </c>
      <c r="N46" s="411">
        <f t="shared" si="7"/>
        <v>100</v>
      </c>
      <c r="O46" s="411">
        <f t="shared" si="7"/>
        <v>100</v>
      </c>
      <c r="P46" s="411">
        <f t="shared" si="7"/>
        <v>100</v>
      </c>
      <c r="Q46" s="411">
        <f t="shared" si="7"/>
        <v>100</v>
      </c>
      <c r="R46" s="411">
        <f t="shared" si="7"/>
        <v>100</v>
      </c>
      <c r="S46" s="411">
        <f t="shared" si="7"/>
        <v>100</v>
      </c>
      <c r="T46" s="411">
        <f t="shared" si="7"/>
        <v>100</v>
      </c>
    </row>
    <row r="47" spans="1:22" x14ac:dyDescent="0.25">
      <c r="A47" s="419" t="s">
        <v>538</v>
      </c>
      <c r="B47" s="407" t="s">
        <v>535</v>
      </c>
      <c r="C47" s="408">
        <v>3222.7199581223149</v>
      </c>
      <c r="D47" s="409">
        <v>12614.508283800935</v>
      </c>
      <c r="E47" s="409">
        <v>744.52616774138289</v>
      </c>
      <c r="F47" s="409">
        <v>2959.557818922131</v>
      </c>
      <c r="G47" s="409">
        <v>107.13680020330698</v>
      </c>
      <c r="H47" s="409">
        <v>1076.0472201913333</v>
      </c>
      <c r="I47" s="409">
        <v>4074.3829260670036</v>
      </c>
      <c r="J47" s="410">
        <v>16650.113322914382</v>
      </c>
      <c r="K47" s="463"/>
      <c r="M47" s="411">
        <f t="shared" si="8"/>
        <v>57.755105661702324</v>
      </c>
      <c r="N47" s="411">
        <f t="shared" si="7"/>
        <v>78.708606657724616</v>
      </c>
      <c r="O47" s="411">
        <f t="shared" si="7"/>
        <v>50.74035182343205</v>
      </c>
      <c r="P47" s="411">
        <f t="shared" si="7"/>
        <v>75.706720715292221</v>
      </c>
      <c r="Q47" s="411">
        <f t="shared" si="7"/>
        <v>27.344882567312261</v>
      </c>
      <c r="R47" s="411">
        <f t="shared" si="7"/>
        <v>51.464913827218254</v>
      </c>
      <c r="S47" s="411">
        <f t="shared" si="7"/>
        <v>54.769850866440997</v>
      </c>
      <c r="T47" s="411">
        <f t="shared" si="7"/>
        <v>75.589823435658971</v>
      </c>
    </row>
    <row r="48" spans="1:22" s="469" customFormat="1" x14ac:dyDescent="0.25">
      <c r="A48" s="419" t="s">
        <v>538</v>
      </c>
      <c r="B48" s="464" t="s">
        <v>532</v>
      </c>
      <c r="C48" s="465">
        <v>2357.2541778427976</v>
      </c>
      <c r="D48" s="466">
        <v>3412.3391214096341</v>
      </c>
      <c r="E48" s="466">
        <v>722.799424190281</v>
      </c>
      <c r="F48" s="466">
        <v>949.68272268320857</v>
      </c>
      <c r="G48" s="466">
        <v>284.66155526440673</v>
      </c>
      <c r="H48" s="466">
        <v>1014.7893132262052</v>
      </c>
      <c r="I48" s="466">
        <v>3364.7151572974853</v>
      </c>
      <c r="J48" s="467">
        <v>5376.8111573190508</v>
      </c>
      <c r="K48" s="468"/>
      <c r="M48" s="440">
        <f t="shared" si="8"/>
        <v>42.244894338297584</v>
      </c>
      <c r="N48" s="440">
        <f t="shared" si="7"/>
        <v>21.291393342275356</v>
      </c>
      <c r="O48" s="440">
        <f t="shared" si="7"/>
        <v>49.259648176567985</v>
      </c>
      <c r="P48" s="440">
        <f t="shared" si="7"/>
        <v>24.293279284707793</v>
      </c>
      <c r="Q48" s="440">
        <f t="shared" si="7"/>
        <v>72.655117432687746</v>
      </c>
      <c r="R48" s="440">
        <f t="shared" si="7"/>
        <v>48.535086172781767</v>
      </c>
      <c r="S48" s="440">
        <f t="shared" si="7"/>
        <v>45.230149133558946</v>
      </c>
      <c r="T48" s="440">
        <f t="shared" si="7"/>
        <v>24.4101765643411</v>
      </c>
      <c r="V48" s="440">
        <f>S48-T48</f>
        <v>20.819972569217846</v>
      </c>
    </row>
    <row r="49" spans="1:22" x14ac:dyDescent="0.25">
      <c r="A49" s="419" t="s">
        <v>538</v>
      </c>
      <c r="B49" s="407" t="s">
        <v>1</v>
      </c>
      <c r="C49" s="408">
        <v>5579.974135965118</v>
      </c>
      <c r="D49" s="409">
        <v>16026.847405210572</v>
      </c>
      <c r="E49" s="409">
        <v>1467.3255919316634</v>
      </c>
      <c r="F49" s="409">
        <v>3909.2405416053389</v>
      </c>
      <c r="G49" s="409">
        <v>391.79835546771369</v>
      </c>
      <c r="H49" s="409">
        <v>2090.8365334175382</v>
      </c>
      <c r="I49" s="409">
        <v>7439.0980833644935</v>
      </c>
      <c r="J49" s="410">
        <v>22026.924480233418</v>
      </c>
      <c r="K49" s="463"/>
      <c r="M49" s="411">
        <f t="shared" si="8"/>
        <v>100</v>
      </c>
      <c r="N49" s="411">
        <f t="shared" si="7"/>
        <v>100</v>
      </c>
      <c r="O49" s="411">
        <f t="shared" si="7"/>
        <v>100</v>
      </c>
      <c r="P49" s="411">
        <f t="shared" si="7"/>
        <v>100</v>
      </c>
      <c r="Q49" s="411">
        <f t="shared" si="7"/>
        <v>100</v>
      </c>
      <c r="R49" s="411">
        <f t="shared" si="7"/>
        <v>100</v>
      </c>
      <c r="S49" s="411">
        <f t="shared" si="7"/>
        <v>100</v>
      </c>
      <c r="T49" s="411">
        <f t="shared" si="7"/>
        <v>100</v>
      </c>
    </row>
    <row r="50" spans="1:22" ht="24" x14ac:dyDescent="0.25">
      <c r="A50" s="419" t="s">
        <v>539</v>
      </c>
      <c r="B50" s="407" t="s">
        <v>535</v>
      </c>
      <c r="C50" s="408">
        <v>5002.2599490816046</v>
      </c>
      <c r="D50" s="409">
        <v>15368.293936426875</v>
      </c>
      <c r="E50" s="409">
        <v>1265.2829217692138</v>
      </c>
      <c r="F50" s="409">
        <v>3724.293705755922</v>
      </c>
      <c r="G50" s="409">
        <v>333.43101063785406</v>
      </c>
      <c r="H50" s="409">
        <v>2045.1211608715021</v>
      </c>
      <c r="I50" s="409">
        <v>6600.973881488675</v>
      </c>
      <c r="J50" s="410">
        <v>21137.708803054262</v>
      </c>
      <c r="K50" s="463"/>
      <c r="M50" s="411">
        <f t="shared" si="8"/>
        <v>89.646651170658316</v>
      </c>
      <c r="N50" s="411">
        <f t="shared" si="7"/>
        <v>95.890935677283665</v>
      </c>
      <c r="O50" s="411">
        <f t="shared" si="7"/>
        <v>86.230549560819</v>
      </c>
      <c r="P50" s="411">
        <f t="shared" si="7"/>
        <v>95.268982967892072</v>
      </c>
      <c r="Q50" s="411">
        <f t="shared" si="7"/>
        <v>85.102708060072658</v>
      </c>
      <c r="R50" s="411">
        <f t="shared" si="7"/>
        <v>97.813536744007763</v>
      </c>
      <c r="S50" s="411">
        <f t="shared" si="7"/>
        <v>88.733523977186778</v>
      </c>
      <c r="T50" s="411">
        <f t="shared" si="7"/>
        <v>95.963051137814887</v>
      </c>
    </row>
    <row r="51" spans="1:22" s="469" customFormat="1" ht="24" x14ac:dyDescent="0.25">
      <c r="A51" s="419" t="s">
        <v>539</v>
      </c>
      <c r="B51" s="464" t="s">
        <v>532</v>
      </c>
      <c r="C51" s="465">
        <v>577.71418688350775</v>
      </c>
      <c r="D51" s="466">
        <v>658.55346878369676</v>
      </c>
      <c r="E51" s="466">
        <v>202.04267016244978</v>
      </c>
      <c r="F51" s="466">
        <v>184.94683584941737</v>
      </c>
      <c r="G51" s="466">
        <v>58.367344829859604</v>
      </c>
      <c r="H51" s="466">
        <v>45.715372546036512</v>
      </c>
      <c r="I51" s="466">
        <v>838.12420187581688</v>
      </c>
      <c r="J51" s="467">
        <v>889.21567717915059</v>
      </c>
      <c r="K51" s="468"/>
      <c r="M51" s="440">
        <f t="shared" si="8"/>
        <v>10.353348829341586</v>
      </c>
      <c r="N51" s="440">
        <f t="shared" si="7"/>
        <v>4.1090643227163381</v>
      </c>
      <c r="O51" s="440">
        <f t="shared" si="7"/>
        <v>13.769450439181011</v>
      </c>
      <c r="P51" s="440">
        <f t="shared" si="7"/>
        <v>4.7310170321079426</v>
      </c>
      <c r="Q51" s="440">
        <f t="shared" si="7"/>
        <v>14.897291939927346</v>
      </c>
      <c r="R51" s="440">
        <f t="shared" si="7"/>
        <v>2.1864632559922459</v>
      </c>
      <c r="S51" s="440">
        <f t="shared" si="7"/>
        <v>11.266476022813199</v>
      </c>
      <c r="T51" s="440">
        <f t="shared" si="7"/>
        <v>4.036948862185084</v>
      </c>
      <c r="V51" s="440">
        <f>S51-T51</f>
        <v>7.2295271606281153</v>
      </c>
    </row>
    <row r="52" spans="1:22" ht="24" x14ac:dyDescent="0.25">
      <c r="A52" s="419" t="s">
        <v>539</v>
      </c>
      <c r="B52" s="407" t="s">
        <v>1</v>
      </c>
      <c r="C52" s="408">
        <v>5579.974135965118</v>
      </c>
      <c r="D52" s="409">
        <v>16026.847405210572</v>
      </c>
      <c r="E52" s="409">
        <v>1467.3255919316634</v>
      </c>
      <c r="F52" s="409">
        <v>3909.2405416053389</v>
      </c>
      <c r="G52" s="409">
        <v>391.79835546771369</v>
      </c>
      <c r="H52" s="409">
        <v>2090.8365334175382</v>
      </c>
      <c r="I52" s="409">
        <v>7439.0980833644935</v>
      </c>
      <c r="J52" s="410">
        <v>22026.924480233418</v>
      </c>
      <c r="K52" s="463"/>
      <c r="M52" s="411">
        <f t="shared" si="8"/>
        <v>100</v>
      </c>
      <c r="N52" s="411">
        <f t="shared" si="7"/>
        <v>100</v>
      </c>
      <c r="O52" s="411">
        <f t="shared" si="7"/>
        <v>100</v>
      </c>
      <c r="P52" s="411">
        <f t="shared" si="7"/>
        <v>100</v>
      </c>
      <c r="Q52" s="411">
        <f t="shared" si="7"/>
        <v>100</v>
      </c>
      <c r="R52" s="411">
        <f t="shared" si="7"/>
        <v>100</v>
      </c>
      <c r="S52" s="411">
        <f t="shared" si="7"/>
        <v>100</v>
      </c>
      <c r="T52" s="411">
        <f t="shared" si="7"/>
        <v>100</v>
      </c>
    </row>
    <row r="53" spans="1:22" ht="15" customHeight="1" x14ac:dyDescent="0.25">
      <c r="A53" s="419" t="s">
        <v>540</v>
      </c>
      <c r="B53" s="407" t="s">
        <v>535</v>
      </c>
      <c r="C53" s="408">
        <v>4736.1968706417601</v>
      </c>
      <c r="D53" s="409">
        <v>14159.885447793115</v>
      </c>
      <c r="E53" s="409">
        <v>1255.3346480591292</v>
      </c>
      <c r="F53" s="409">
        <v>3625.8175148427731</v>
      </c>
      <c r="G53" s="409">
        <v>351.31543779588094</v>
      </c>
      <c r="H53" s="409">
        <v>1890.50273391159</v>
      </c>
      <c r="I53" s="409">
        <v>6342.8469564967718</v>
      </c>
      <c r="J53" s="410">
        <v>19676.205696547437</v>
      </c>
      <c r="K53" s="463"/>
      <c r="M53" s="411">
        <f t="shared" si="8"/>
        <v>84.878473541931271</v>
      </c>
      <c r="N53" s="411">
        <f t="shared" si="7"/>
        <v>88.351034297547002</v>
      </c>
      <c r="O53" s="411">
        <f t="shared" si="7"/>
        <v>85.552562768740486</v>
      </c>
      <c r="P53" s="411">
        <f t="shared" si="7"/>
        <v>92.749921020562795</v>
      </c>
      <c r="Q53" s="411">
        <f t="shared" si="7"/>
        <v>89.66741000648004</v>
      </c>
      <c r="R53" s="411">
        <f t="shared" si="7"/>
        <v>90.418485792454746</v>
      </c>
      <c r="S53" s="411">
        <f t="shared" si="7"/>
        <v>85.263655424584499</v>
      </c>
      <c r="T53" s="411">
        <f t="shared" si="7"/>
        <v>89.327975470222924</v>
      </c>
    </row>
    <row r="54" spans="1:22" s="469" customFormat="1" ht="24" x14ac:dyDescent="0.25">
      <c r="A54" s="419" t="s">
        <v>540</v>
      </c>
      <c r="B54" s="464" t="s">
        <v>532</v>
      </c>
      <c r="C54" s="465">
        <v>843.777265323351</v>
      </c>
      <c r="D54" s="466">
        <v>1866.9619574174596</v>
      </c>
      <c r="E54" s="466">
        <v>211.99094387253425</v>
      </c>
      <c r="F54" s="466">
        <v>283.42302676256571</v>
      </c>
      <c r="G54" s="466">
        <v>40.482917671832709</v>
      </c>
      <c r="H54" s="466">
        <v>200.3337995059488</v>
      </c>
      <c r="I54" s="466">
        <v>1096.2511268677174</v>
      </c>
      <c r="J54" s="467">
        <v>2350.7187836859734</v>
      </c>
      <c r="K54" s="468"/>
      <c r="M54" s="440">
        <f t="shared" si="8"/>
        <v>15.121526458068615</v>
      </c>
      <c r="N54" s="440">
        <f t="shared" si="8"/>
        <v>11.64896570245301</v>
      </c>
      <c r="O54" s="440">
        <f t="shared" si="8"/>
        <v>14.447437231259519</v>
      </c>
      <c r="P54" s="440">
        <f t="shared" si="8"/>
        <v>7.2500789794372018</v>
      </c>
      <c r="Q54" s="440">
        <f t="shared" si="8"/>
        <v>10.332589993519949</v>
      </c>
      <c r="R54" s="440">
        <f t="shared" si="8"/>
        <v>9.5815142075452879</v>
      </c>
      <c r="S54" s="440">
        <f t="shared" si="8"/>
        <v>14.736344575415439</v>
      </c>
      <c r="T54" s="440">
        <f t="shared" si="8"/>
        <v>10.672024529777037</v>
      </c>
      <c r="V54" s="440">
        <f>S54-T54</f>
        <v>4.0643200456384019</v>
      </c>
    </row>
    <row r="55" spans="1:22" ht="24" x14ac:dyDescent="0.25">
      <c r="A55" s="419" t="s">
        <v>540</v>
      </c>
      <c r="B55" s="407" t="s">
        <v>1</v>
      </c>
      <c r="C55" s="408">
        <v>5579.974135965118</v>
      </c>
      <c r="D55" s="409">
        <v>16026.847405210572</v>
      </c>
      <c r="E55" s="409">
        <v>1467.3255919316634</v>
      </c>
      <c r="F55" s="409">
        <v>3909.2405416053389</v>
      </c>
      <c r="G55" s="409">
        <v>391.79835546771369</v>
      </c>
      <c r="H55" s="409">
        <v>2090.8365334175382</v>
      </c>
      <c r="I55" s="409">
        <v>7439.0980833644935</v>
      </c>
      <c r="J55" s="410">
        <v>22026.924480233418</v>
      </c>
      <c r="K55" s="463"/>
      <c r="M55" s="411">
        <f t="shared" si="8"/>
        <v>100</v>
      </c>
      <c r="N55" s="411">
        <f t="shared" si="8"/>
        <v>100</v>
      </c>
      <c r="O55" s="411">
        <f t="shared" si="8"/>
        <v>100</v>
      </c>
      <c r="P55" s="411">
        <f t="shared" si="8"/>
        <v>100</v>
      </c>
      <c r="Q55" s="411">
        <f t="shared" si="8"/>
        <v>100</v>
      </c>
      <c r="R55" s="411">
        <f t="shared" si="8"/>
        <v>100</v>
      </c>
      <c r="S55" s="411">
        <f t="shared" si="8"/>
        <v>100</v>
      </c>
      <c r="T55" s="411">
        <f t="shared" si="8"/>
        <v>100</v>
      </c>
    </row>
    <row r="56" spans="1:22" ht="24" x14ac:dyDescent="0.25">
      <c r="A56" s="419" t="s">
        <v>541</v>
      </c>
      <c r="B56" s="407" t="s">
        <v>535</v>
      </c>
      <c r="C56" s="408">
        <v>4559.4837724084518</v>
      </c>
      <c r="D56" s="409">
        <v>13629.009368268595</v>
      </c>
      <c r="E56" s="409">
        <v>1176.1059463853064</v>
      </c>
      <c r="F56" s="409">
        <v>3540.3991641546513</v>
      </c>
      <c r="G56" s="409">
        <v>289.572237816962</v>
      </c>
      <c r="H56" s="409">
        <v>1845.0495252253306</v>
      </c>
      <c r="I56" s="409">
        <v>6025.1619566107229</v>
      </c>
      <c r="J56" s="410">
        <v>19014.458057648528</v>
      </c>
      <c r="K56" s="463"/>
      <c r="M56" s="411">
        <f t="shared" si="8"/>
        <v>81.711557460827535</v>
      </c>
      <c r="N56" s="411">
        <f t="shared" si="8"/>
        <v>85.038616913751824</v>
      </c>
      <c r="O56" s="411">
        <f t="shared" si="8"/>
        <v>80.153031668794085</v>
      </c>
      <c r="P56" s="411">
        <f t="shared" si="8"/>
        <v>90.564884060595006</v>
      </c>
      <c r="Q56" s="411">
        <f t="shared" si="8"/>
        <v>73.908487306252695</v>
      </c>
      <c r="R56" s="411">
        <f t="shared" si="8"/>
        <v>88.244561243127833</v>
      </c>
      <c r="S56" s="411">
        <f t="shared" si="8"/>
        <v>80.993178058565306</v>
      </c>
      <c r="T56" s="411">
        <f t="shared" si="8"/>
        <v>86.323708399290027</v>
      </c>
    </row>
    <row r="57" spans="1:22" s="469" customFormat="1" ht="24" x14ac:dyDescent="0.25">
      <c r="A57" s="419" t="s">
        <v>541</v>
      </c>
      <c r="B57" s="464" t="s">
        <v>532</v>
      </c>
      <c r="C57" s="465">
        <v>1020.4903635566586</v>
      </c>
      <c r="D57" s="466">
        <v>2397.8380369419674</v>
      </c>
      <c r="E57" s="466">
        <v>291.21964554635736</v>
      </c>
      <c r="F57" s="466">
        <v>368.84137745068807</v>
      </c>
      <c r="G57" s="466">
        <v>102.22611765075175</v>
      </c>
      <c r="H57" s="466">
        <v>245.78700819220802</v>
      </c>
      <c r="I57" s="466">
        <v>1413.9361267537683</v>
      </c>
      <c r="J57" s="467">
        <v>3012.4664225848624</v>
      </c>
      <c r="K57" s="468"/>
      <c r="M57" s="440">
        <f t="shared" si="8"/>
        <v>18.288442539172337</v>
      </c>
      <c r="N57" s="440">
        <f t="shared" si="8"/>
        <v>14.961383086248103</v>
      </c>
      <c r="O57" s="440">
        <f t="shared" si="8"/>
        <v>19.846968331205943</v>
      </c>
      <c r="P57" s="440">
        <f t="shared" si="8"/>
        <v>9.4351159394050104</v>
      </c>
      <c r="Q57" s="440">
        <f t="shared" si="8"/>
        <v>26.091512693747315</v>
      </c>
      <c r="R57" s="440">
        <f t="shared" si="8"/>
        <v>11.755438756872179</v>
      </c>
      <c r="S57" s="440">
        <f t="shared" si="8"/>
        <v>19.006821941434669</v>
      </c>
      <c r="T57" s="440">
        <f t="shared" si="8"/>
        <v>13.676291600709838</v>
      </c>
      <c r="V57" s="440">
        <f>S57-T57</f>
        <v>5.330530340724831</v>
      </c>
    </row>
    <row r="58" spans="1:22" ht="24" x14ac:dyDescent="0.25">
      <c r="A58" s="419" t="s">
        <v>541</v>
      </c>
      <c r="B58" s="407" t="s">
        <v>1</v>
      </c>
      <c r="C58" s="408">
        <v>5579.974135965118</v>
      </c>
      <c r="D58" s="409">
        <v>16026.847405210572</v>
      </c>
      <c r="E58" s="409">
        <v>1467.3255919316634</v>
      </c>
      <c r="F58" s="409">
        <v>3909.2405416053389</v>
      </c>
      <c r="G58" s="409">
        <v>391.79835546771369</v>
      </c>
      <c r="H58" s="409">
        <v>2090.8365334175382</v>
      </c>
      <c r="I58" s="409">
        <v>7439.0980833644935</v>
      </c>
      <c r="J58" s="410">
        <v>22026.924480233418</v>
      </c>
      <c r="K58" s="463"/>
      <c r="M58" s="411">
        <f t="shared" si="8"/>
        <v>100</v>
      </c>
      <c r="N58" s="411">
        <f t="shared" si="8"/>
        <v>100</v>
      </c>
      <c r="O58" s="411">
        <f t="shared" si="8"/>
        <v>100</v>
      </c>
      <c r="P58" s="411">
        <f t="shared" si="8"/>
        <v>100</v>
      </c>
      <c r="Q58" s="411">
        <f t="shared" si="8"/>
        <v>100</v>
      </c>
      <c r="R58" s="411">
        <f t="shared" si="8"/>
        <v>100</v>
      </c>
      <c r="S58" s="411">
        <f t="shared" si="8"/>
        <v>100</v>
      </c>
      <c r="T58" s="411">
        <f t="shared" si="8"/>
        <v>100</v>
      </c>
    </row>
    <row r="59" spans="1:22" ht="15" customHeight="1" x14ac:dyDescent="0.25">
      <c r="A59" s="419" t="s">
        <v>542</v>
      </c>
      <c r="B59" s="407" t="s">
        <v>535</v>
      </c>
      <c r="C59" s="408">
        <v>5024.1785420923798</v>
      </c>
      <c r="D59" s="409">
        <v>15159.1039470827</v>
      </c>
      <c r="E59" s="409">
        <v>1308.2114023614815</v>
      </c>
      <c r="F59" s="409">
        <v>3697.7455158936696</v>
      </c>
      <c r="G59" s="409">
        <v>356.76386293127575</v>
      </c>
      <c r="H59" s="409">
        <v>1997.8675240770069</v>
      </c>
      <c r="I59" s="409">
        <v>6689.1538073851352</v>
      </c>
      <c r="J59" s="410">
        <v>20854.716987053343</v>
      </c>
      <c r="K59" s="463"/>
      <c r="M59" s="411">
        <f t="shared" si="8"/>
        <v>90.039459317733787</v>
      </c>
      <c r="N59" s="411">
        <f t="shared" si="8"/>
        <v>94.585688400291659</v>
      </c>
      <c r="O59" s="411">
        <f t="shared" si="8"/>
        <v>89.156177030844546</v>
      </c>
      <c r="P59" s="411">
        <f t="shared" si="8"/>
        <v>94.589869222403536</v>
      </c>
      <c r="Q59" s="411">
        <f t="shared" si="8"/>
        <v>91.058029711580815</v>
      </c>
      <c r="R59" s="411">
        <f t="shared" si="8"/>
        <v>95.553501775264536</v>
      </c>
      <c r="S59" s="411">
        <f t="shared" si="8"/>
        <v>89.918881730348417</v>
      </c>
      <c r="T59" s="411">
        <f t="shared" si="8"/>
        <v>94.678297034921997</v>
      </c>
    </row>
    <row r="60" spans="1:22" s="469" customFormat="1" ht="36" x14ac:dyDescent="0.25">
      <c r="A60" s="419" t="s">
        <v>542</v>
      </c>
      <c r="B60" s="464" t="s">
        <v>532</v>
      </c>
      <c r="C60" s="465">
        <v>555.79559387273537</v>
      </c>
      <c r="D60" s="466">
        <v>867.74345812786783</v>
      </c>
      <c r="E60" s="466">
        <v>159.11418957018205</v>
      </c>
      <c r="F60" s="466">
        <v>211.49502571166872</v>
      </c>
      <c r="G60" s="466">
        <v>35.034492536438002</v>
      </c>
      <c r="H60" s="466">
        <v>92.969009340531471</v>
      </c>
      <c r="I60" s="466">
        <v>749.94427597935544</v>
      </c>
      <c r="J60" s="467">
        <v>1172.2074931800685</v>
      </c>
      <c r="K60" s="468"/>
      <c r="M60" s="440">
        <f t="shared" si="8"/>
        <v>9.9605406822661635</v>
      </c>
      <c r="N60" s="440">
        <f t="shared" si="8"/>
        <v>5.4143115997083191</v>
      </c>
      <c r="O60" s="440">
        <f t="shared" si="8"/>
        <v>10.843822969155461</v>
      </c>
      <c r="P60" s="440">
        <f t="shared" si="8"/>
        <v>5.4101307775964527</v>
      </c>
      <c r="Q60" s="440">
        <f t="shared" si="8"/>
        <v>8.9419702884192009</v>
      </c>
      <c r="R60" s="440">
        <f t="shared" si="8"/>
        <v>4.4464982247354694</v>
      </c>
      <c r="S60" s="440">
        <f t="shared" si="8"/>
        <v>10.081118269651538</v>
      </c>
      <c r="T60" s="440">
        <f t="shared" si="8"/>
        <v>5.3217029650779759</v>
      </c>
      <c r="V60" s="440">
        <f>S60-T60</f>
        <v>4.7594153045735625</v>
      </c>
    </row>
    <row r="61" spans="1:22" ht="36" x14ac:dyDescent="0.25">
      <c r="A61" s="419" t="s">
        <v>542</v>
      </c>
      <c r="B61" s="407" t="s">
        <v>1</v>
      </c>
      <c r="C61" s="408">
        <v>5579.974135965118</v>
      </c>
      <c r="D61" s="409">
        <v>16026.847405210572</v>
      </c>
      <c r="E61" s="409">
        <v>1467.3255919316634</v>
      </c>
      <c r="F61" s="409">
        <v>3909.2405416053389</v>
      </c>
      <c r="G61" s="409">
        <v>391.79835546771369</v>
      </c>
      <c r="H61" s="409">
        <v>2090.8365334175382</v>
      </c>
      <c r="I61" s="409">
        <v>7439.0980833644935</v>
      </c>
      <c r="J61" s="410">
        <v>22026.924480233418</v>
      </c>
      <c r="K61" s="463"/>
      <c r="M61" s="411">
        <f t="shared" si="8"/>
        <v>100</v>
      </c>
      <c r="N61" s="411">
        <f t="shared" si="8"/>
        <v>100</v>
      </c>
      <c r="O61" s="411">
        <f t="shared" si="8"/>
        <v>100</v>
      </c>
      <c r="P61" s="411">
        <f t="shared" si="8"/>
        <v>100</v>
      </c>
      <c r="Q61" s="411">
        <f t="shared" si="8"/>
        <v>100</v>
      </c>
      <c r="R61" s="411">
        <f t="shared" si="8"/>
        <v>100</v>
      </c>
      <c r="S61" s="411">
        <f t="shared" si="8"/>
        <v>100</v>
      </c>
      <c r="T61" s="411">
        <f t="shared" si="8"/>
        <v>100</v>
      </c>
    </row>
    <row r="62" spans="1:22" ht="24" x14ac:dyDescent="0.25">
      <c r="A62" s="419" t="s">
        <v>543</v>
      </c>
      <c r="B62" s="407" t="s">
        <v>535</v>
      </c>
      <c r="C62" s="408">
        <v>4204.9210033950139</v>
      </c>
      <c r="D62" s="409">
        <v>12852.114248844598</v>
      </c>
      <c r="E62" s="409">
        <v>1194.5408561658146</v>
      </c>
      <c r="F62" s="409">
        <v>3267.1187000035884</v>
      </c>
      <c r="G62" s="409">
        <v>294.09045439023913</v>
      </c>
      <c r="H62" s="409">
        <v>1595.0359912772763</v>
      </c>
      <c r="I62" s="409">
        <v>5693.5523139510733</v>
      </c>
      <c r="J62" s="410">
        <v>17714.268940125461</v>
      </c>
      <c r="K62" s="463"/>
      <c r="M62" s="411">
        <f t="shared" si="8"/>
        <v>75.357356520573305</v>
      </c>
      <c r="N62" s="411">
        <f t="shared" si="8"/>
        <v>80.191156276100699</v>
      </c>
      <c r="O62" s="411">
        <f t="shared" si="8"/>
        <v>81.409392893724359</v>
      </c>
      <c r="P62" s="411">
        <f t="shared" si="8"/>
        <v>83.574256053886572</v>
      </c>
      <c r="Q62" s="411">
        <f t="shared" si="8"/>
        <v>75.061686779967545</v>
      </c>
      <c r="R62" s="411">
        <f t="shared" si="8"/>
        <v>76.286977283209197</v>
      </c>
      <c r="S62" s="411">
        <f t="shared" si="8"/>
        <v>76.535518824293291</v>
      </c>
      <c r="T62" s="411">
        <f t="shared" si="8"/>
        <v>80.420981858007195</v>
      </c>
    </row>
    <row r="63" spans="1:22" s="469" customFormat="1" ht="24" x14ac:dyDescent="0.25">
      <c r="A63" s="419" t="s">
        <v>543</v>
      </c>
      <c r="B63" s="464" t="s">
        <v>532</v>
      </c>
      <c r="C63" s="465">
        <v>1375.0531325700974</v>
      </c>
      <c r="D63" s="466">
        <v>3174.7331563659518</v>
      </c>
      <c r="E63" s="466">
        <v>272.78473576584901</v>
      </c>
      <c r="F63" s="466">
        <v>642.1218416017515</v>
      </c>
      <c r="G63" s="466">
        <v>97.707901077474617</v>
      </c>
      <c r="H63" s="466">
        <v>495.80054214026109</v>
      </c>
      <c r="I63" s="466">
        <v>1745.54576941342</v>
      </c>
      <c r="J63" s="467">
        <v>4312.655540107965</v>
      </c>
      <c r="K63" s="468"/>
      <c r="M63" s="440">
        <f t="shared" si="8"/>
        <v>24.642643479426575</v>
      </c>
      <c r="N63" s="440">
        <f t="shared" si="8"/>
        <v>19.808843723899173</v>
      </c>
      <c r="O63" s="440">
        <f t="shared" si="8"/>
        <v>18.590607106275645</v>
      </c>
      <c r="P63" s="440">
        <f t="shared" si="8"/>
        <v>16.425743946113446</v>
      </c>
      <c r="Q63" s="440">
        <f t="shared" si="8"/>
        <v>24.938313220032459</v>
      </c>
      <c r="R63" s="440">
        <f t="shared" si="8"/>
        <v>23.713022716790753</v>
      </c>
      <c r="S63" s="440">
        <f t="shared" si="8"/>
        <v>23.464481175706705</v>
      </c>
      <c r="T63" s="440">
        <f t="shared" si="8"/>
        <v>19.579018141992847</v>
      </c>
      <c r="V63" s="440">
        <f>S63-T63</f>
        <v>3.885463033713858</v>
      </c>
    </row>
    <row r="64" spans="1:22" ht="24" x14ac:dyDescent="0.25">
      <c r="A64" s="419" t="s">
        <v>543</v>
      </c>
      <c r="B64" s="407" t="s">
        <v>1</v>
      </c>
      <c r="C64" s="408">
        <v>5579.974135965118</v>
      </c>
      <c r="D64" s="409">
        <v>16026.847405210572</v>
      </c>
      <c r="E64" s="409">
        <v>1467.3255919316634</v>
      </c>
      <c r="F64" s="409">
        <v>3909.2405416053389</v>
      </c>
      <c r="G64" s="409">
        <v>391.79835546771369</v>
      </c>
      <c r="H64" s="409">
        <v>2090.8365334175382</v>
      </c>
      <c r="I64" s="409">
        <v>7439.0980833644935</v>
      </c>
      <c r="J64" s="410">
        <v>22026.924480233418</v>
      </c>
      <c r="K64" s="463"/>
      <c r="M64" s="411">
        <f t="shared" si="8"/>
        <v>100</v>
      </c>
      <c r="N64" s="411">
        <f t="shared" si="8"/>
        <v>100</v>
      </c>
      <c r="O64" s="411">
        <f t="shared" si="8"/>
        <v>100</v>
      </c>
      <c r="P64" s="411">
        <f t="shared" si="8"/>
        <v>100</v>
      </c>
      <c r="Q64" s="411">
        <f t="shared" si="8"/>
        <v>100</v>
      </c>
      <c r="R64" s="411">
        <f t="shared" si="8"/>
        <v>100</v>
      </c>
      <c r="S64" s="411">
        <f t="shared" si="8"/>
        <v>100</v>
      </c>
      <c r="T64" s="411">
        <f t="shared" si="8"/>
        <v>100</v>
      </c>
    </row>
    <row r="65" spans="1:22" ht="15" customHeight="1" x14ac:dyDescent="0.25">
      <c r="A65" s="419" t="s">
        <v>544</v>
      </c>
      <c r="B65" s="407" t="s">
        <v>535</v>
      </c>
      <c r="C65" s="408">
        <v>4369.6541869135035</v>
      </c>
      <c r="D65" s="409">
        <v>13888.615891662337</v>
      </c>
      <c r="E65" s="409">
        <v>1279.6104216210736</v>
      </c>
      <c r="F65" s="409">
        <v>3528.6593271469783</v>
      </c>
      <c r="G65" s="409">
        <v>315.65116836002505</v>
      </c>
      <c r="H65" s="409">
        <v>1834.222607664618</v>
      </c>
      <c r="I65" s="409">
        <v>5964.915776894607</v>
      </c>
      <c r="J65" s="410">
        <v>19251.497826473893</v>
      </c>
      <c r="K65" s="463"/>
      <c r="M65" s="411">
        <f t="shared" si="8"/>
        <v>78.309577794444806</v>
      </c>
      <c r="N65" s="411">
        <f t="shared" si="8"/>
        <v>86.658439682572492</v>
      </c>
      <c r="O65" s="411">
        <f t="shared" si="8"/>
        <v>87.206985869886452</v>
      </c>
      <c r="P65" s="411">
        <f t="shared" si="8"/>
        <v>90.264574144059353</v>
      </c>
      <c r="Q65" s="411">
        <f t="shared" si="8"/>
        <v>80.564699661184875</v>
      </c>
      <c r="R65" s="411">
        <f t="shared" si="8"/>
        <v>87.726734173069161</v>
      </c>
      <c r="S65" s="411">
        <f t="shared" si="8"/>
        <v>80.183319403107589</v>
      </c>
      <c r="T65" s="411">
        <f t="shared" si="8"/>
        <v>87.399844875074834</v>
      </c>
    </row>
    <row r="66" spans="1:22" s="469" customFormat="1" ht="36" x14ac:dyDescent="0.25">
      <c r="A66" s="419" t="s">
        <v>544</v>
      </c>
      <c r="B66" s="464" t="s">
        <v>532</v>
      </c>
      <c r="C66" s="465">
        <v>1210.3199490516083</v>
      </c>
      <c r="D66" s="466">
        <v>2138.2315135482154</v>
      </c>
      <c r="E66" s="466">
        <v>187.71517031058963</v>
      </c>
      <c r="F66" s="466">
        <v>380.58121445836122</v>
      </c>
      <c r="G66" s="466">
        <v>76.147187107688609</v>
      </c>
      <c r="H66" s="466">
        <v>256.61392575292041</v>
      </c>
      <c r="I66" s="466">
        <v>1474.182306469887</v>
      </c>
      <c r="J66" s="467">
        <v>2775.4266537594985</v>
      </c>
      <c r="K66" s="468"/>
      <c r="M66" s="440">
        <f t="shared" si="8"/>
        <v>21.69042220555508</v>
      </c>
      <c r="N66" s="440">
        <f t="shared" si="8"/>
        <v>13.341560317427392</v>
      </c>
      <c r="O66" s="440">
        <f t="shared" si="8"/>
        <v>12.793014130113525</v>
      </c>
      <c r="P66" s="440">
        <f t="shared" si="8"/>
        <v>9.7354258559406688</v>
      </c>
      <c r="Q66" s="440">
        <f t="shared" si="8"/>
        <v>19.435300338815114</v>
      </c>
      <c r="R66" s="440">
        <f t="shared" si="8"/>
        <v>12.273265826930853</v>
      </c>
      <c r="S66" s="440">
        <f t="shared" si="8"/>
        <v>19.816680596892414</v>
      </c>
      <c r="T66" s="440">
        <f t="shared" si="8"/>
        <v>12.600155124925037</v>
      </c>
      <c r="V66" s="440">
        <f>S66-T66</f>
        <v>7.2165254719673779</v>
      </c>
    </row>
    <row r="67" spans="1:22" ht="36" x14ac:dyDescent="0.25">
      <c r="A67" s="419" t="s">
        <v>544</v>
      </c>
      <c r="B67" s="407" t="s">
        <v>1</v>
      </c>
      <c r="C67" s="408">
        <v>5579.974135965118</v>
      </c>
      <c r="D67" s="409">
        <v>16026.847405210572</v>
      </c>
      <c r="E67" s="409">
        <v>1467.3255919316634</v>
      </c>
      <c r="F67" s="409">
        <v>3909.2405416053389</v>
      </c>
      <c r="G67" s="409">
        <v>391.79835546771369</v>
      </c>
      <c r="H67" s="409">
        <v>2090.8365334175382</v>
      </c>
      <c r="I67" s="409">
        <v>7439.0980833644935</v>
      </c>
      <c r="J67" s="410">
        <v>22026.924480233418</v>
      </c>
      <c r="K67" s="463"/>
      <c r="M67" s="411">
        <f t="shared" si="8"/>
        <v>100</v>
      </c>
      <c r="N67" s="411">
        <f t="shared" si="8"/>
        <v>100</v>
      </c>
      <c r="O67" s="411">
        <f t="shared" si="8"/>
        <v>100</v>
      </c>
      <c r="P67" s="411">
        <f t="shared" si="8"/>
        <v>100</v>
      </c>
      <c r="Q67" s="411">
        <f t="shared" si="8"/>
        <v>100</v>
      </c>
      <c r="R67" s="411">
        <f t="shared" si="8"/>
        <v>100</v>
      </c>
      <c r="S67" s="411">
        <f t="shared" si="8"/>
        <v>100</v>
      </c>
      <c r="T67" s="411">
        <f t="shared" si="8"/>
        <v>100</v>
      </c>
    </row>
    <row r="68" spans="1:22" ht="15" customHeight="1" x14ac:dyDescent="0.25">
      <c r="A68" s="419" t="s">
        <v>545</v>
      </c>
      <c r="B68" s="407" t="s">
        <v>535</v>
      </c>
      <c r="C68" s="408">
        <v>4215.1353052738668</v>
      </c>
      <c r="D68" s="409">
        <v>12667.30872431134</v>
      </c>
      <c r="E68" s="409">
        <v>1106.1465835919621</v>
      </c>
      <c r="F68" s="409">
        <v>3247.7928692704704</v>
      </c>
      <c r="G68" s="409">
        <v>262.24850008531894</v>
      </c>
      <c r="H68" s="409">
        <v>1505.1092026309789</v>
      </c>
      <c r="I68" s="409">
        <v>5583.5303889511561</v>
      </c>
      <c r="J68" s="410">
        <v>17420.210796212767</v>
      </c>
      <c r="K68" s="463"/>
      <c r="M68" s="411">
        <f t="shared" si="8"/>
        <v>75.540409374044756</v>
      </c>
      <c r="N68" s="411">
        <f t="shared" si="8"/>
        <v>79.038056606148288</v>
      </c>
      <c r="O68" s="411">
        <f t="shared" si="8"/>
        <v>75.385217137511617</v>
      </c>
      <c r="P68" s="411">
        <f t="shared" si="8"/>
        <v>83.079893260719047</v>
      </c>
      <c r="Q68" s="411">
        <f t="shared" si="8"/>
        <v>66.934558664049732</v>
      </c>
      <c r="R68" s="411">
        <f t="shared" si="8"/>
        <v>71.985981619080974</v>
      </c>
      <c r="S68" s="411">
        <f t="shared" si="8"/>
        <v>75.056550221285462</v>
      </c>
      <c r="T68" s="411">
        <f t="shared" si="8"/>
        <v>79.085987750334212</v>
      </c>
    </row>
    <row r="69" spans="1:22" s="469" customFormat="1" ht="24" x14ac:dyDescent="0.25">
      <c r="A69" s="419" t="s">
        <v>545</v>
      </c>
      <c r="B69" s="464" t="s">
        <v>532</v>
      </c>
      <c r="C69" s="465">
        <v>1364.8388306912457</v>
      </c>
      <c r="D69" s="466">
        <v>3359.5386808992166</v>
      </c>
      <c r="E69" s="466">
        <v>361.17900833970157</v>
      </c>
      <c r="F69" s="466">
        <v>661.44767233486925</v>
      </c>
      <c r="G69" s="466">
        <v>129.54985538239472</v>
      </c>
      <c r="H69" s="466">
        <v>585.72733078655972</v>
      </c>
      <c r="I69" s="466">
        <v>1855.5676944133411</v>
      </c>
      <c r="J69" s="467">
        <v>4606.7136840206458</v>
      </c>
      <c r="K69" s="468"/>
      <c r="M69" s="440">
        <f t="shared" si="8"/>
        <v>24.459590625955148</v>
      </c>
      <c r="N69" s="440">
        <f t="shared" si="8"/>
        <v>20.961943393851616</v>
      </c>
      <c r="O69" s="440">
        <f t="shared" si="8"/>
        <v>24.614782862488401</v>
      </c>
      <c r="P69" s="440">
        <f t="shared" si="8"/>
        <v>16.920106739280978</v>
      </c>
      <c r="Q69" s="440">
        <f t="shared" si="8"/>
        <v>33.065441335950254</v>
      </c>
      <c r="R69" s="440">
        <f t="shared" si="8"/>
        <v>28.014018380919044</v>
      </c>
      <c r="S69" s="440">
        <f t="shared" si="8"/>
        <v>24.943449778714577</v>
      </c>
      <c r="T69" s="440">
        <f t="shared" si="8"/>
        <v>20.914012249665774</v>
      </c>
      <c r="V69" s="440">
        <f>S69-T69</f>
        <v>4.0294375290488027</v>
      </c>
    </row>
    <row r="70" spans="1:22" ht="24" x14ac:dyDescent="0.25">
      <c r="A70" s="419" t="s">
        <v>545</v>
      </c>
      <c r="B70" s="407" t="s">
        <v>1</v>
      </c>
      <c r="C70" s="408">
        <v>5579.974135965118</v>
      </c>
      <c r="D70" s="409">
        <v>16026.847405210572</v>
      </c>
      <c r="E70" s="409">
        <v>1467.3255919316634</v>
      </c>
      <c r="F70" s="409">
        <v>3909.2405416053389</v>
      </c>
      <c r="G70" s="409">
        <v>391.79835546771369</v>
      </c>
      <c r="H70" s="409">
        <v>2090.8365334175382</v>
      </c>
      <c r="I70" s="409">
        <v>7439.0980833644935</v>
      </c>
      <c r="J70" s="410">
        <v>22026.924480233418</v>
      </c>
      <c r="K70" s="463"/>
      <c r="M70" s="411">
        <f t="shared" si="8"/>
        <v>100</v>
      </c>
      <c r="N70" s="411">
        <f t="shared" si="8"/>
        <v>100</v>
      </c>
      <c r="O70" s="411">
        <f t="shared" si="8"/>
        <v>100</v>
      </c>
      <c r="P70" s="411">
        <f t="shared" si="8"/>
        <v>100</v>
      </c>
      <c r="Q70" s="411">
        <f t="shared" si="8"/>
        <v>100</v>
      </c>
      <c r="R70" s="411">
        <f t="shared" si="8"/>
        <v>100</v>
      </c>
      <c r="S70" s="411">
        <f t="shared" si="8"/>
        <v>100</v>
      </c>
      <c r="T70" s="411">
        <f t="shared" si="8"/>
        <v>100</v>
      </c>
    </row>
    <row r="71" spans="1:22" x14ac:dyDescent="0.25">
      <c r="A71" s="689" t="s">
        <v>546</v>
      </c>
      <c r="B71" s="407" t="s">
        <v>535</v>
      </c>
      <c r="C71" s="408">
        <v>5419.6131250733433</v>
      </c>
      <c r="D71" s="409">
        <v>15647.987349554804</v>
      </c>
      <c r="E71" s="409">
        <v>1450.134220845629</v>
      </c>
      <c r="F71" s="409">
        <v>3830.1043865689653</v>
      </c>
      <c r="G71" s="409">
        <v>391.79835546771369</v>
      </c>
      <c r="H71" s="409">
        <v>2024.3292075567404</v>
      </c>
      <c r="I71" s="409">
        <v>7261.5457013866853</v>
      </c>
      <c r="J71" s="410">
        <v>21502.420943680496</v>
      </c>
      <c r="K71" s="463"/>
      <c r="M71" s="411">
        <f t="shared" si="8"/>
        <v>97.126133437461931</v>
      </c>
      <c r="N71" s="411">
        <f t="shared" si="8"/>
        <v>97.636091203235665</v>
      </c>
      <c r="O71" s="411">
        <f t="shared" si="8"/>
        <v>98.828387429445513</v>
      </c>
      <c r="P71" s="411">
        <f t="shared" si="8"/>
        <v>97.975664219324912</v>
      </c>
      <c r="Q71" s="411">
        <f t="shared" si="8"/>
        <v>100</v>
      </c>
      <c r="R71" s="411">
        <f t="shared" si="8"/>
        <v>96.819104468578914</v>
      </c>
      <c r="S71" s="411">
        <f t="shared" si="8"/>
        <v>97.613253918847292</v>
      </c>
      <c r="T71" s="411">
        <f t="shared" si="8"/>
        <v>97.618807214672202</v>
      </c>
    </row>
    <row r="72" spans="1:22" x14ac:dyDescent="0.25">
      <c r="A72" s="689"/>
      <c r="B72" s="407" t="s">
        <v>532</v>
      </c>
      <c r="C72" s="408">
        <v>160.36101089177438</v>
      </c>
      <c r="D72" s="409">
        <v>378.86005565576693</v>
      </c>
      <c r="E72" s="409">
        <v>17.191371086034291</v>
      </c>
      <c r="F72" s="409">
        <v>79.136155036372884</v>
      </c>
      <c r="G72" s="409">
        <v>0</v>
      </c>
      <c r="H72" s="409">
        <v>66.507325860798232</v>
      </c>
      <c r="I72" s="409">
        <v>177.55238197780866</v>
      </c>
      <c r="J72" s="410">
        <v>524.50353655293816</v>
      </c>
      <c r="K72" s="463"/>
      <c r="M72" s="411">
        <f t="shared" si="8"/>
        <v>2.8738665625380753</v>
      </c>
      <c r="N72" s="411">
        <f t="shared" si="8"/>
        <v>2.3639087967643206</v>
      </c>
      <c r="O72" s="411">
        <f t="shared" si="8"/>
        <v>1.1716125705544793</v>
      </c>
      <c r="P72" s="411">
        <f t="shared" si="8"/>
        <v>2.0243357806750728</v>
      </c>
      <c r="Q72" s="411">
        <f t="shared" si="8"/>
        <v>0</v>
      </c>
      <c r="R72" s="411">
        <f t="shared" si="8"/>
        <v>3.180895531421096</v>
      </c>
      <c r="S72" s="411">
        <f t="shared" si="8"/>
        <v>2.3867460811527135</v>
      </c>
      <c r="T72" s="411">
        <f t="shared" si="8"/>
        <v>2.3811927853278769</v>
      </c>
    </row>
    <row r="73" spans="1:22" x14ac:dyDescent="0.25">
      <c r="A73" s="689"/>
      <c r="B73" s="407" t="s">
        <v>1</v>
      </c>
      <c r="C73" s="408">
        <v>5579.974135965118</v>
      </c>
      <c r="D73" s="409">
        <v>16026.847405210572</v>
      </c>
      <c r="E73" s="409">
        <v>1467.3255919316634</v>
      </c>
      <c r="F73" s="409">
        <v>3909.2405416053389</v>
      </c>
      <c r="G73" s="409">
        <v>391.79835546771369</v>
      </c>
      <c r="H73" s="409">
        <v>2090.8365334175382</v>
      </c>
      <c r="I73" s="409">
        <v>7439.0980833644935</v>
      </c>
      <c r="J73" s="410">
        <v>22026.924480233418</v>
      </c>
      <c r="K73" s="463"/>
      <c r="M73" s="411">
        <f t="shared" si="8"/>
        <v>100</v>
      </c>
      <c r="N73" s="411">
        <f t="shared" si="8"/>
        <v>100</v>
      </c>
      <c r="O73" s="411">
        <f t="shared" si="8"/>
        <v>100</v>
      </c>
      <c r="P73" s="411">
        <f t="shared" si="8"/>
        <v>100</v>
      </c>
      <c r="Q73" s="411">
        <f t="shared" si="8"/>
        <v>100</v>
      </c>
      <c r="R73" s="411">
        <f t="shared" si="8"/>
        <v>100</v>
      </c>
      <c r="S73" s="411">
        <f t="shared" si="8"/>
        <v>100</v>
      </c>
      <c r="T73" s="411">
        <f t="shared" si="8"/>
        <v>100</v>
      </c>
    </row>
    <row r="74" spans="1:22" x14ac:dyDescent="0.25">
      <c r="A74" s="689" t="s">
        <v>547</v>
      </c>
      <c r="B74" s="407" t="s">
        <v>532</v>
      </c>
      <c r="C74" s="408">
        <v>8501.2983913313328</v>
      </c>
      <c r="D74" s="409">
        <v>30870.901890035049</v>
      </c>
      <c r="E74" s="409">
        <v>4072.0956179699551</v>
      </c>
      <c r="F74" s="409">
        <v>14343.44365288068</v>
      </c>
      <c r="G74" s="409">
        <v>867.26396546522994</v>
      </c>
      <c r="H74" s="409">
        <v>5979.8135042273534</v>
      </c>
      <c r="I74" s="409">
        <v>13440.657974766516</v>
      </c>
      <c r="J74" s="410">
        <v>51194.159047143126</v>
      </c>
      <c r="K74" s="463"/>
      <c r="M74" s="411">
        <f t="shared" si="6"/>
        <v>64.274463210762534</v>
      </c>
      <c r="N74" s="411">
        <f t="shared" si="2"/>
        <v>34.602060094716428</v>
      </c>
      <c r="O74" s="411">
        <f t="shared" si="2"/>
        <v>88.463085360609796</v>
      </c>
      <c r="P74" s="411">
        <f t="shared" si="3"/>
        <v>53.86677467034994</v>
      </c>
      <c r="Q74" s="411">
        <f t="shared" si="3"/>
        <v>81.198343533252171</v>
      </c>
      <c r="R74" s="411">
        <f t="shared" si="4"/>
        <v>45.599319602041433</v>
      </c>
      <c r="S74" s="411">
        <f t="shared" si="4"/>
        <v>71.122887492052797</v>
      </c>
      <c r="T74" s="411">
        <f t="shared" si="5"/>
        <v>39.698197669747223</v>
      </c>
    </row>
    <row r="75" spans="1:22" x14ac:dyDescent="0.25">
      <c r="A75" s="689"/>
      <c r="B75" s="407" t="s">
        <v>533</v>
      </c>
      <c r="C75" s="408">
        <v>4725.2584193489793</v>
      </c>
      <c r="D75" s="409">
        <v>58346.045903050152</v>
      </c>
      <c r="E75" s="409">
        <v>531.06241271653391</v>
      </c>
      <c r="F75" s="409">
        <v>12284.183006889985</v>
      </c>
      <c r="G75" s="409">
        <v>200.81689397997528</v>
      </c>
      <c r="H75" s="409">
        <v>7134.0082729722817</v>
      </c>
      <c r="I75" s="409">
        <v>5457.1377260454929</v>
      </c>
      <c r="J75" s="410">
        <v>77764.23718291265</v>
      </c>
      <c r="K75" s="463"/>
      <c r="M75" s="411">
        <f t="shared" si="6"/>
        <v>35.72553678923736</v>
      </c>
      <c r="N75" s="411">
        <f t="shared" si="2"/>
        <v>65.39793990528382</v>
      </c>
      <c r="O75" s="411">
        <f t="shared" si="2"/>
        <v>11.536914639390169</v>
      </c>
      <c r="P75" s="411">
        <f t="shared" si="3"/>
        <v>46.133225329650145</v>
      </c>
      <c r="Q75" s="411">
        <f t="shared" si="3"/>
        <v>18.801656466747836</v>
      </c>
      <c r="R75" s="411">
        <f t="shared" si="4"/>
        <v>54.400680397958865</v>
      </c>
      <c r="S75" s="411">
        <f t="shared" si="4"/>
        <v>28.877112507947199</v>
      </c>
      <c r="T75" s="411">
        <f t="shared" si="5"/>
        <v>60.301802330253309</v>
      </c>
    </row>
    <row r="76" spans="1:22" x14ac:dyDescent="0.25">
      <c r="A76" s="689"/>
      <c r="B76" s="407" t="s">
        <v>1</v>
      </c>
      <c r="C76" s="408">
        <v>13226.556810680326</v>
      </c>
      <c r="D76" s="409">
        <v>89216.947793084983</v>
      </c>
      <c r="E76" s="409">
        <v>4603.1580306864907</v>
      </c>
      <c r="F76" s="409">
        <v>26627.626659770642</v>
      </c>
      <c r="G76" s="409">
        <v>1068.0808594452051</v>
      </c>
      <c r="H76" s="409">
        <v>13113.821777199595</v>
      </c>
      <c r="I76" s="409">
        <v>18897.79570081201</v>
      </c>
      <c r="J76" s="410">
        <v>128958.39623005509</v>
      </c>
      <c r="K76" s="463"/>
      <c r="M76" s="411">
        <f t="shared" si="6"/>
        <v>100</v>
      </c>
      <c r="N76" s="411">
        <f t="shared" si="2"/>
        <v>100</v>
      </c>
      <c r="O76" s="411">
        <f t="shared" si="2"/>
        <v>100</v>
      </c>
      <c r="P76" s="411">
        <f t="shared" si="3"/>
        <v>100</v>
      </c>
      <c r="Q76" s="411">
        <f t="shared" si="3"/>
        <v>100</v>
      </c>
      <c r="R76" s="411">
        <f t="shared" si="4"/>
        <v>100</v>
      </c>
      <c r="S76" s="411">
        <f t="shared" si="4"/>
        <v>100</v>
      </c>
      <c r="T76" s="411">
        <f t="shared" si="5"/>
        <v>100</v>
      </c>
    </row>
    <row r="77" spans="1:22" x14ac:dyDescent="0.25">
      <c r="A77" s="689" t="s">
        <v>548</v>
      </c>
      <c r="B77" s="407" t="s">
        <v>532</v>
      </c>
      <c r="C77" s="408">
        <v>5962.5432983127012</v>
      </c>
      <c r="D77" s="409">
        <v>28558.118568602895</v>
      </c>
      <c r="E77" s="409">
        <v>3000.0275911839776</v>
      </c>
      <c r="F77" s="409">
        <v>13427.288162562512</v>
      </c>
      <c r="G77" s="409">
        <v>523.96320634371386</v>
      </c>
      <c r="H77" s="409">
        <v>5639.055043168486</v>
      </c>
      <c r="I77" s="409">
        <v>9486.5340958403867</v>
      </c>
      <c r="J77" s="410">
        <v>47624.461774333984</v>
      </c>
      <c r="K77" s="463"/>
      <c r="M77" s="411">
        <f>C77/C$79*100</f>
        <v>70.136854676135499</v>
      </c>
      <c r="N77" s="411">
        <f t="shared" ref="N77:T88" si="9">D77/D$79*100</f>
        <v>92.508209414579142</v>
      </c>
      <c r="O77" s="411">
        <f t="shared" si="9"/>
        <v>73.672817945261542</v>
      </c>
      <c r="P77" s="411">
        <f t="shared" si="9"/>
        <v>93.612722910274258</v>
      </c>
      <c r="Q77" s="411">
        <f t="shared" si="9"/>
        <v>60.415655118639933</v>
      </c>
      <c r="R77" s="411">
        <f t="shared" si="9"/>
        <v>94.301520259486821</v>
      </c>
      <c r="S77" s="411">
        <f t="shared" si="9"/>
        <v>70.580875680717426</v>
      </c>
      <c r="T77" s="411">
        <f t="shared" si="9"/>
        <v>93.027139542380382</v>
      </c>
    </row>
    <row r="78" spans="1:22" x14ac:dyDescent="0.25">
      <c r="A78" s="689"/>
      <c r="B78" s="407" t="s">
        <v>533</v>
      </c>
      <c r="C78" s="408">
        <v>2538.7550930186276</v>
      </c>
      <c r="D78" s="409">
        <v>2312.7833214321608</v>
      </c>
      <c r="E78" s="409">
        <v>1072.0680267859784</v>
      </c>
      <c r="F78" s="409">
        <v>916.15549031816909</v>
      </c>
      <c r="G78" s="409">
        <v>343.30075912151608</v>
      </c>
      <c r="H78" s="409">
        <v>340.75846105886785</v>
      </c>
      <c r="I78" s="409">
        <v>3954.1238789261192</v>
      </c>
      <c r="J78" s="410">
        <v>3569.6972728091973</v>
      </c>
      <c r="K78" s="463"/>
      <c r="M78" s="411">
        <f t="shared" ref="M78:M88" si="10">C78/C$79*100</f>
        <v>29.863145323864458</v>
      </c>
      <c r="N78" s="411">
        <f t="shared" si="9"/>
        <v>7.4917905854208753</v>
      </c>
      <c r="O78" s="411">
        <f t="shared" si="9"/>
        <v>26.32718205473849</v>
      </c>
      <c r="P78" s="411">
        <f t="shared" si="9"/>
        <v>6.3872770897257443</v>
      </c>
      <c r="Q78" s="411">
        <f t="shared" si="9"/>
        <v>39.584344881360067</v>
      </c>
      <c r="R78" s="411">
        <f t="shared" si="9"/>
        <v>5.6984797405131946</v>
      </c>
      <c r="S78" s="411">
        <f t="shared" si="9"/>
        <v>29.419124319282503</v>
      </c>
      <c r="T78" s="411">
        <f t="shared" si="9"/>
        <v>6.9728604576197313</v>
      </c>
    </row>
    <row r="79" spans="1:22" x14ac:dyDescent="0.25">
      <c r="A79" s="689"/>
      <c r="B79" s="407" t="s">
        <v>1</v>
      </c>
      <c r="C79" s="408">
        <v>8501.2983913313328</v>
      </c>
      <c r="D79" s="409">
        <v>30870.901890035049</v>
      </c>
      <c r="E79" s="409">
        <v>4072.0956179699551</v>
      </c>
      <c r="F79" s="409">
        <v>14343.44365288068</v>
      </c>
      <c r="G79" s="409">
        <v>867.26396546522994</v>
      </c>
      <c r="H79" s="409">
        <v>5979.8135042273534</v>
      </c>
      <c r="I79" s="409">
        <v>13440.657974766516</v>
      </c>
      <c r="J79" s="410">
        <v>51194.159047143126</v>
      </c>
      <c r="K79" s="463"/>
      <c r="M79" s="411">
        <f t="shared" si="10"/>
        <v>100</v>
      </c>
      <c r="N79" s="411">
        <f t="shared" si="9"/>
        <v>100</v>
      </c>
      <c r="O79" s="411">
        <f t="shared" si="9"/>
        <v>100</v>
      </c>
      <c r="P79" s="411">
        <f t="shared" si="9"/>
        <v>100</v>
      </c>
      <c r="Q79" s="411">
        <f t="shared" si="9"/>
        <v>100</v>
      </c>
      <c r="R79" s="411">
        <f t="shared" si="9"/>
        <v>100</v>
      </c>
      <c r="S79" s="411">
        <f t="shared" si="9"/>
        <v>100</v>
      </c>
      <c r="T79" s="411">
        <f t="shared" si="9"/>
        <v>100</v>
      </c>
    </row>
    <row r="80" spans="1:22" x14ac:dyDescent="0.25">
      <c r="A80" s="689" t="s">
        <v>549</v>
      </c>
      <c r="B80" s="407" t="s">
        <v>532</v>
      </c>
      <c r="C80" s="408">
        <v>6034.8838456560243</v>
      </c>
      <c r="D80" s="409">
        <v>3669.1713073740784</v>
      </c>
      <c r="E80" s="409">
        <v>2845.6964014416767</v>
      </c>
      <c r="F80" s="409">
        <v>1683.4344606970501</v>
      </c>
      <c r="G80" s="409">
        <v>734.48100668484938</v>
      </c>
      <c r="H80" s="409">
        <v>466.22042207408151</v>
      </c>
      <c r="I80" s="409">
        <v>9615.0612537825382</v>
      </c>
      <c r="J80" s="410">
        <v>5818.8261901452097</v>
      </c>
      <c r="K80" s="463"/>
      <c r="M80" s="411">
        <f t="shared" si="10"/>
        <v>70.987789956999038</v>
      </c>
      <c r="N80" s="411">
        <f t="shared" si="9"/>
        <v>11.885533245656376</v>
      </c>
      <c r="O80" s="411">
        <f t="shared" si="9"/>
        <v>69.882848253458491</v>
      </c>
      <c r="P80" s="411">
        <f t="shared" si="9"/>
        <v>11.736612918327712</v>
      </c>
      <c r="Q80" s="411">
        <f t="shared" si="9"/>
        <v>84.689441269573422</v>
      </c>
      <c r="R80" s="411">
        <f t="shared" si="9"/>
        <v>7.7965712767545821</v>
      </c>
      <c r="S80" s="411">
        <f t="shared" si="9"/>
        <v>71.537132124289215</v>
      </c>
      <c r="T80" s="411">
        <f t="shared" si="9"/>
        <v>11.366191570383705</v>
      </c>
    </row>
    <row r="81" spans="1:20" x14ac:dyDescent="0.25">
      <c r="A81" s="689"/>
      <c r="B81" s="407" t="s">
        <v>533</v>
      </c>
      <c r="C81" s="408">
        <v>2466.4145456753126</v>
      </c>
      <c r="D81" s="409">
        <v>27201.730582660974</v>
      </c>
      <c r="E81" s="409">
        <v>1226.3992165282789</v>
      </c>
      <c r="F81" s="409">
        <v>12660.009192183625</v>
      </c>
      <c r="G81" s="409">
        <v>132.7829587803806</v>
      </c>
      <c r="H81" s="409">
        <v>5513.5930821532738</v>
      </c>
      <c r="I81" s="409">
        <v>3825.5967209839705</v>
      </c>
      <c r="J81" s="410">
        <v>45375.332856997986</v>
      </c>
      <c r="K81" s="463"/>
      <c r="M81" s="411">
        <f t="shared" si="10"/>
        <v>29.012210043001012</v>
      </c>
      <c r="N81" s="411">
        <f t="shared" si="9"/>
        <v>88.114466754343638</v>
      </c>
      <c r="O81" s="411">
        <f t="shared" si="9"/>
        <v>30.117151746541516</v>
      </c>
      <c r="P81" s="411">
        <f t="shared" si="9"/>
        <v>88.263387081672249</v>
      </c>
      <c r="Q81" s="411">
        <f t="shared" si="9"/>
        <v>15.310558730426587</v>
      </c>
      <c r="R81" s="411">
        <f t="shared" si="9"/>
        <v>92.203428723245452</v>
      </c>
      <c r="S81" s="411">
        <f t="shared" si="9"/>
        <v>28.462867875710725</v>
      </c>
      <c r="T81" s="411">
        <f t="shared" si="9"/>
        <v>88.633808429616423</v>
      </c>
    </row>
    <row r="82" spans="1:20" x14ac:dyDescent="0.25">
      <c r="A82" s="689"/>
      <c r="B82" s="407" t="s">
        <v>1</v>
      </c>
      <c r="C82" s="408">
        <v>8501.2983913313328</v>
      </c>
      <c r="D82" s="409">
        <v>30870.901890035049</v>
      </c>
      <c r="E82" s="409">
        <v>4072.0956179699551</v>
      </c>
      <c r="F82" s="409">
        <v>14343.44365288068</v>
      </c>
      <c r="G82" s="409">
        <v>867.26396546522994</v>
      </c>
      <c r="H82" s="409">
        <v>5979.8135042273534</v>
      </c>
      <c r="I82" s="409">
        <v>13440.657974766516</v>
      </c>
      <c r="J82" s="410">
        <v>51194.159047143126</v>
      </c>
      <c r="K82" s="463"/>
      <c r="M82" s="411">
        <f t="shared" si="10"/>
        <v>100</v>
      </c>
      <c r="N82" s="411">
        <f t="shared" si="9"/>
        <v>100</v>
      </c>
      <c r="O82" s="411">
        <f t="shared" si="9"/>
        <v>100</v>
      </c>
      <c r="P82" s="411">
        <f t="shared" si="9"/>
        <v>100</v>
      </c>
      <c r="Q82" s="411">
        <f t="shared" si="9"/>
        <v>100</v>
      </c>
      <c r="R82" s="411">
        <f t="shared" si="9"/>
        <v>100</v>
      </c>
      <c r="S82" s="411">
        <f t="shared" si="9"/>
        <v>100</v>
      </c>
      <c r="T82" s="411">
        <f t="shared" si="9"/>
        <v>100</v>
      </c>
    </row>
    <row r="83" spans="1:20" x14ac:dyDescent="0.25">
      <c r="A83" s="689" t="s">
        <v>550</v>
      </c>
      <c r="B83" s="407" t="s">
        <v>532</v>
      </c>
      <c r="C83" s="408">
        <v>687.7169109418486</v>
      </c>
      <c r="D83" s="409">
        <v>645.16782728150577</v>
      </c>
      <c r="E83" s="409">
        <v>377.52853435525401</v>
      </c>
      <c r="F83" s="409">
        <v>215.05844893823252</v>
      </c>
      <c r="G83" s="409">
        <v>86.126118787753157</v>
      </c>
      <c r="H83" s="409">
        <v>48.221757617312917</v>
      </c>
      <c r="I83" s="409">
        <v>1151.3715640848557</v>
      </c>
      <c r="J83" s="410">
        <v>908.4480338370513</v>
      </c>
      <c r="K83" s="463"/>
      <c r="M83" s="411">
        <f t="shared" si="10"/>
        <v>8.0895514930178773</v>
      </c>
      <c r="N83" s="411">
        <f t="shared" si="9"/>
        <v>2.0898897919459953</v>
      </c>
      <c r="O83" s="411">
        <f t="shared" si="9"/>
        <v>9.2711117265822391</v>
      </c>
      <c r="P83" s="411">
        <f t="shared" si="9"/>
        <v>1.499350184953953</v>
      </c>
      <c r="Q83" s="411">
        <f t="shared" si="9"/>
        <v>9.9307848841099009</v>
      </c>
      <c r="R83" s="411">
        <f t="shared" si="9"/>
        <v>0.80640905578782951</v>
      </c>
      <c r="S83" s="411">
        <f t="shared" si="9"/>
        <v>8.5663333316452217</v>
      </c>
      <c r="T83" s="411">
        <f t="shared" si="9"/>
        <v>1.7745150047303042</v>
      </c>
    </row>
    <row r="84" spans="1:20" x14ac:dyDescent="0.25">
      <c r="A84" s="689"/>
      <c r="B84" s="407" t="s">
        <v>533</v>
      </c>
      <c r="C84" s="408">
        <v>7813.5814803894818</v>
      </c>
      <c r="D84" s="409">
        <v>30225.734062753552</v>
      </c>
      <c r="E84" s="409">
        <v>3694.567083614701</v>
      </c>
      <c r="F84" s="409">
        <v>14128.385203942444</v>
      </c>
      <c r="G84" s="409">
        <v>781.137846677477</v>
      </c>
      <c r="H84" s="409">
        <v>5931.5917466100409</v>
      </c>
      <c r="I84" s="409">
        <v>12289.286410681667</v>
      </c>
      <c r="J84" s="410">
        <v>50285.711013306078</v>
      </c>
      <c r="K84" s="463"/>
      <c r="M84" s="411">
        <f t="shared" si="10"/>
        <v>91.910448506982092</v>
      </c>
      <c r="N84" s="411">
        <f t="shared" si="9"/>
        <v>97.910110208054036</v>
      </c>
      <c r="O84" s="411">
        <f t="shared" si="9"/>
        <v>90.728888273417766</v>
      </c>
      <c r="P84" s="411">
        <f t="shared" si="9"/>
        <v>98.500649815046017</v>
      </c>
      <c r="Q84" s="411">
        <f t="shared" si="9"/>
        <v>90.069215115890117</v>
      </c>
      <c r="R84" s="411">
        <f t="shared" si="9"/>
        <v>99.193590944212175</v>
      </c>
      <c r="S84" s="411">
        <f t="shared" si="9"/>
        <v>91.433666668354832</v>
      </c>
      <c r="T84" s="411">
        <f t="shared" si="9"/>
        <v>98.225484995269696</v>
      </c>
    </row>
    <row r="85" spans="1:20" x14ac:dyDescent="0.25">
      <c r="A85" s="689"/>
      <c r="B85" s="407" t="s">
        <v>1</v>
      </c>
      <c r="C85" s="408">
        <v>8501.2983913313328</v>
      </c>
      <c r="D85" s="409">
        <v>30870.901890035049</v>
      </c>
      <c r="E85" s="409">
        <v>4072.0956179699551</v>
      </c>
      <c r="F85" s="409">
        <v>14343.44365288068</v>
      </c>
      <c r="G85" s="409">
        <v>867.26396546522994</v>
      </c>
      <c r="H85" s="409">
        <v>5979.8135042273534</v>
      </c>
      <c r="I85" s="409">
        <v>13440.657974766516</v>
      </c>
      <c r="J85" s="410">
        <v>51194.159047143126</v>
      </c>
      <c r="K85" s="463"/>
      <c r="M85" s="411">
        <f t="shared" si="10"/>
        <v>100</v>
      </c>
      <c r="N85" s="411">
        <f t="shared" si="9"/>
        <v>100</v>
      </c>
      <c r="O85" s="411">
        <f t="shared" si="9"/>
        <v>100</v>
      </c>
      <c r="P85" s="411">
        <f t="shared" si="9"/>
        <v>100</v>
      </c>
      <c r="Q85" s="411">
        <f t="shared" si="9"/>
        <v>100</v>
      </c>
      <c r="R85" s="411">
        <f t="shared" si="9"/>
        <v>100</v>
      </c>
      <c r="S85" s="411">
        <f t="shared" si="9"/>
        <v>100</v>
      </c>
      <c r="T85" s="411">
        <f t="shared" si="9"/>
        <v>100</v>
      </c>
    </row>
    <row r="86" spans="1:20" x14ac:dyDescent="0.25">
      <c r="A86" s="689" t="s">
        <v>551</v>
      </c>
      <c r="B86" s="407" t="s">
        <v>532</v>
      </c>
      <c r="C86" s="408">
        <v>378.59644553809642</v>
      </c>
      <c r="D86" s="409">
        <v>1012.8171119316728</v>
      </c>
      <c r="E86" s="409">
        <v>173.78816716475609</v>
      </c>
      <c r="F86" s="409">
        <v>345.03183636558327</v>
      </c>
      <c r="G86" s="409">
        <v>21.41170539401821</v>
      </c>
      <c r="H86" s="409">
        <v>123.95686085277215</v>
      </c>
      <c r="I86" s="409">
        <v>573.79631809687066</v>
      </c>
      <c r="J86" s="410">
        <v>1481.8058091500284</v>
      </c>
      <c r="K86" s="463"/>
      <c r="M86" s="411">
        <f t="shared" si="10"/>
        <v>4.4533955651309274</v>
      </c>
      <c r="N86" s="411">
        <f t="shared" si="9"/>
        <v>3.280814780013293</v>
      </c>
      <c r="O86" s="411">
        <f t="shared" si="9"/>
        <v>4.2677820824697132</v>
      </c>
      <c r="P86" s="411">
        <f t="shared" si="9"/>
        <v>2.4055020866365551</v>
      </c>
      <c r="Q86" s="411">
        <f t="shared" si="9"/>
        <v>2.4688798620304997</v>
      </c>
      <c r="R86" s="411">
        <f t="shared" si="9"/>
        <v>2.0729218522474389</v>
      </c>
      <c r="S86" s="411">
        <f t="shared" si="9"/>
        <v>4.2691088425441333</v>
      </c>
      <c r="T86" s="411">
        <f t="shared" si="9"/>
        <v>2.8944821767371525</v>
      </c>
    </row>
    <row r="87" spans="1:20" x14ac:dyDescent="0.25">
      <c r="A87" s="689"/>
      <c r="B87" s="407" t="s">
        <v>533</v>
      </c>
      <c r="C87" s="408">
        <v>8122.7019457932338</v>
      </c>
      <c r="D87" s="409">
        <v>29858.08477810337</v>
      </c>
      <c r="E87" s="409">
        <v>3898.3074508051991</v>
      </c>
      <c r="F87" s="409">
        <v>13998.41181651509</v>
      </c>
      <c r="G87" s="409">
        <v>845.85226007121184</v>
      </c>
      <c r="H87" s="409">
        <v>5855.8566433745827</v>
      </c>
      <c r="I87" s="409">
        <v>12866.861656669647</v>
      </c>
      <c r="J87" s="410">
        <v>49712.353237993106</v>
      </c>
      <c r="K87" s="463"/>
      <c r="M87" s="411">
        <f t="shared" si="10"/>
        <v>95.546604434869039</v>
      </c>
      <c r="N87" s="411">
        <f t="shared" si="9"/>
        <v>96.719185219986684</v>
      </c>
      <c r="O87" s="411">
        <f t="shared" si="9"/>
        <v>95.732217917530292</v>
      </c>
      <c r="P87" s="411">
        <f t="shared" si="9"/>
        <v>97.594497913363398</v>
      </c>
      <c r="Q87" s="411">
        <f t="shared" si="9"/>
        <v>97.531120137969523</v>
      </c>
      <c r="R87" s="411">
        <f t="shared" si="9"/>
        <v>97.927078147752582</v>
      </c>
      <c r="S87" s="411">
        <f t="shared" si="9"/>
        <v>95.730891157455872</v>
      </c>
      <c r="T87" s="411">
        <f t="shared" si="9"/>
        <v>97.105517823262872</v>
      </c>
    </row>
    <row r="88" spans="1:20" x14ac:dyDescent="0.25">
      <c r="A88" s="690"/>
      <c r="B88" s="412" t="s">
        <v>1</v>
      </c>
      <c r="C88" s="413">
        <v>8501.2983913313328</v>
      </c>
      <c r="D88" s="414">
        <v>30870.901890035049</v>
      </c>
      <c r="E88" s="414">
        <v>4072.0956179699551</v>
      </c>
      <c r="F88" s="414">
        <v>14343.44365288068</v>
      </c>
      <c r="G88" s="414">
        <v>867.26396546522994</v>
      </c>
      <c r="H88" s="414">
        <v>5979.8135042273534</v>
      </c>
      <c r="I88" s="414">
        <v>13440.657974766516</v>
      </c>
      <c r="J88" s="415">
        <v>51194.159047143126</v>
      </c>
      <c r="K88" s="463"/>
      <c r="M88" s="411">
        <f t="shared" si="10"/>
        <v>100</v>
      </c>
      <c r="N88" s="411">
        <f t="shared" si="9"/>
        <v>100</v>
      </c>
      <c r="O88" s="411">
        <f t="shared" si="9"/>
        <v>100</v>
      </c>
      <c r="P88" s="411">
        <f t="shared" si="9"/>
        <v>100</v>
      </c>
      <c r="Q88" s="411">
        <f t="shared" si="9"/>
        <v>100</v>
      </c>
      <c r="R88" s="411">
        <f t="shared" si="9"/>
        <v>100</v>
      </c>
      <c r="S88" s="411">
        <f t="shared" si="9"/>
        <v>100</v>
      </c>
      <c r="T88" s="411">
        <f t="shared" si="9"/>
        <v>100</v>
      </c>
    </row>
    <row r="91" spans="1:20" x14ac:dyDescent="0.25">
      <c r="I91" s="686" t="s">
        <v>477</v>
      </c>
      <c r="J91" s="687"/>
      <c r="K91" s="687"/>
      <c r="L91" s="687"/>
      <c r="M91" s="687"/>
      <c r="N91" s="687"/>
      <c r="O91" s="687"/>
      <c r="P91" s="688"/>
    </row>
    <row r="92" spans="1:20" x14ac:dyDescent="0.25">
      <c r="I92" s="686" t="s">
        <v>467</v>
      </c>
      <c r="J92" s="687"/>
      <c r="K92" s="687" t="s">
        <v>468</v>
      </c>
      <c r="L92" s="687"/>
      <c r="M92" s="687" t="s">
        <v>469</v>
      </c>
      <c r="N92" s="687"/>
      <c r="O92" s="687" t="s">
        <v>1</v>
      </c>
      <c r="P92" s="688"/>
    </row>
    <row r="93" spans="1:20" x14ac:dyDescent="0.25">
      <c r="I93" s="686" t="s">
        <v>454</v>
      </c>
      <c r="J93" s="687"/>
      <c r="K93" s="687" t="s">
        <v>454</v>
      </c>
      <c r="L93" s="687"/>
      <c r="M93" s="687" t="s">
        <v>454</v>
      </c>
      <c r="N93" s="687"/>
      <c r="O93" s="687" t="s">
        <v>454</v>
      </c>
      <c r="P93" s="688"/>
    </row>
    <row r="94" spans="1:20" x14ac:dyDescent="0.25">
      <c r="I94" s="403" t="s">
        <v>455</v>
      </c>
      <c r="J94" s="404" t="s">
        <v>456</v>
      </c>
      <c r="K94" s="404" t="s">
        <v>455</v>
      </c>
      <c r="L94" s="404" t="s">
        <v>456</v>
      </c>
      <c r="M94" s="404" t="s">
        <v>455</v>
      </c>
      <c r="N94" s="404" t="s">
        <v>456</v>
      </c>
      <c r="O94" s="404" t="s">
        <v>455</v>
      </c>
      <c r="P94" s="405" t="s">
        <v>456</v>
      </c>
    </row>
    <row r="95" spans="1:20" ht="36" x14ac:dyDescent="0.25">
      <c r="A95" s="419" t="s">
        <v>534</v>
      </c>
      <c r="B95" s="407" t="s">
        <v>535</v>
      </c>
      <c r="I95" s="411">
        <v>24.255509189171633</v>
      </c>
      <c r="J95" s="411">
        <v>33.779517500201592</v>
      </c>
      <c r="K95" s="411">
        <v>35.294163780398129</v>
      </c>
      <c r="L95" s="411">
        <v>44.552197989133859</v>
      </c>
      <c r="M95" s="411">
        <v>70.896332320792894</v>
      </c>
      <c r="N95" s="411">
        <v>60.820592864287981</v>
      </c>
      <c r="O95" s="411">
        <v>28.889283041396478</v>
      </c>
      <c r="P95" s="411">
        <v>38.25819393420641</v>
      </c>
      <c r="Q95" s="411"/>
      <c r="R95" s="411"/>
    </row>
    <row r="96" spans="1:20" ht="36" x14ac:dyDescent="0.25">
      <c r="A96" s="419" t="s">
        <v>534</v>
      </c>
      <c r="B96" s="464" t="s">
        <v>532</v>
      </c>
      <c r="I96" s="411">
        <v>75.744490810828239</v>
      </c>
      <c r="J96" s="411">
        <v>66.220482499798493</v>
      </c>
      <c r="K96" s="411">
        <v>64.705836219601892</v>
      </c>
      <c r="L96" s="411">
        <v>55.447802010866184</v>
      </c>
      <c r="M96" s="411">
        <v>29.103667679207128</v>
      </c>
      <c r="N96" s="411">
        <v>39.17940713571199</v>
      </c>
      <c r="O96" s="411">
        <v>71.110716958603476</v>
      </c>
      <c r="P96" s="411">
        <v>61.741806065793725</v>
      </c>
      <c r="Q96" s="411"/>
      <c r="R96" s="411">
        <v>9.3689108928097511</v>
      </c>
    </row>
    <row r="97" spans="1:18" ht="36" x14ac:dyDescent="0.25">
      <c r="A97" s="419" t="s">
        <v>534</v>
      </c>
      <c r="B97" s="407" t="s">
        <v>1</v>
      </c>
      <c r="I97" s="411">
        <v>100</v>
      </c>
      <c r="J97" s="411">
        <v>100</v>
      </c>
      <c r="K97" s="411">
        <v>100</v>
      </c>
      <c r="L97" s="411">
        <v>100</v>
      </c>
      <c r="M97" s="411">
        <v>100</v>
      </c>
      <c r="N97" s="411">
        <v>100</v>
      </c>
      <c r="O97" s="411">
        <v>100</v>
      </c>
      <c r="P97" s="411">
        <v>100</v>
      </c>
      <c r="Q97" s="411"/>
      <c r="R97" s="411"/>
    </row>
    <row r="98" spans="1:18" x14ac:dyDescent="0.25">
      <c r="A98" s="419" t="s">
        <v>536</v>
      </c>
      <c r="B98" s="407" t="s">
        <v>535</v>
      </c>
      <c r="I98" s="411">
        <v>37.508646280875766</v>
      </c>
      <c r="J98" s="411">
        <v>41.715284800912627</v>
      </c>
      <c r="K98" s="411">
        <v>60.957108566182107</v>
      </c>
      <c r="L98" s="411">
        <v>58.272414764543946</v>
      </c>
      <c r="M98" s="411">
        <v>55.792189036144315</v>
      </c>
      <c r="N98" s="411">
        <v>50.81906417560679</v>
      </c>
      <c r="O98" s="411">
        <v>43.096688046217189</v>
      </c>
      <c r="P98" s="411">
        <v>45.5179181776424</v>
      </c>
      <c r="Q98" s="411"/>
      <c r="R98" s="411"/>
    </row>
    <row r="99" spans="1:18" x14ac:dyDescent="0.25">
      <c r="A99" s="419" t="s">
        <v>536</v>
      </c>
      <c r="B99" s="464" t="s">
        <v>532</v>
      </c>
      <c r="I99" s="411">
        <v>62.491353719124177</v>
      </c>
      <c r="J99" s="411">
        <v>58.28471519908733</v>
      </c>
      <c r="K99" s="411">
        <v>39.042891433817942</v>
      </c>
      <c r="L99" s="411">
        <v>41.727585235456097</v>
      </c>
      <c r="M99" s="411">
        <v>44.2078109638557</v>
      </c>
      <c r="N99" s="411">
        <v>49.180935824393217</v>
      </c>
      <c r="O99" s="411">
        <v>56.903311953782762</v>
      </c>
      <c r="P99" s="411">
        <v>54.482081822357728</v>
      </c>
      <c r="Q99" s="411"/>
      <c r="R99" s="411">
        <v>2.421230131425034</v>
      </c>
    </row>
    <row r="100" spans="1:18" x14ac:dyDescent="0.25">
      <c r="A100" s="419" t="s">
        <v>536</v>
      </c>
      <c r="B100" s="407" t="s">
        <v>1</v>
      </c>
      <c r="I100" s="411">
        <v>100</v>
      </c>
      <c r="J100" s="411">
        <v>100</v>
      </c>
      <c r="K100" s="411">
        <v>100</v>
      </c>
      <c r="L100" s="411">
        <v>100</v>
      </c>
      <c r="M100" s="411">
        <v>100</v>
      </c>
      <c r="N100" s="411">
        <v>100</v>
      </c>
      <c r="O100" s="411">
        <v>100</v>
      </c>
      <c r="P100" s="411">
        <v>100</v>
      </c>
      <c r="Q100" s="411"/>
      <c r="R100" s="411"/>
    </row>
    <row r="101" spans="1:18" ht="24" x14ac:dyDescent="0.25">
      <c r="A101" s="419" t="s">
        <v>537</v>
      </c>
      <c r="B101" s="407" t="s">
        <v>535</v>
      </c>
      <c r="I101" s="411">
        <v>47.068977710397618</v>
      </c>
      <c r="J101" s="411">
        <v>63.055968885877512</v>
      </c>
      <c r="K101" s="411">
        <v>56.555442694044935</v>
      </c>
      <c r="L101" s="411">
        <v>52.514823246913231</v>
      </c>
      <c r="M101" s="411">
        <v>45.185639422918918</v>
      </c>
      <c r="N101" s="411">
        <v>52.207100889375688</v>
      </c>
      <c r="O101" s="411">
        <v>48.84094574414668</v>
      </c>
      <c r="P101" s="411">
        <v>60.155378587969658</v>
      </c>
      <c r="Q101" s="411"/>
      <c r="R101" s="411"/>
    </row>
    <row r="102" spans="1:18" ht="24" x14ac:dyDescent="0.25">
      <c r="A102" s="419" t="s">
        <v>537</v>
      </c>
      <c r="B102" s="464" t="s">
        <v>532</v>
      </c>
      <c r="I102" s="411">
        <v>52.931022289602303</v>
      </c>
      <c r="J102" s="411">
        <v>36.944031114122488</v>
      </c>
      <c r="K102" s="411">
        <v>43.444557305955094</v>
      </c>
      <c r="L102" s="411">
        <v>47.485176753086819</v>
      </c>
      <c r="M102" s="411">
        <v>54.814360577081111</v>
      </c>
      <c r="N102" s="411">
        <v>47.792899110624326</v>
      </c>
      <c r="O102" s="411">
        <v>51.159054255853277</v>
      </c>
      <c r="P102" s="411">
        <v>39.84462141203052</v>
      </c>
      <c r="Q102" s="411"/>
      <c r="R102" s="411">
        <v>11.314432843822757</v>
      </c>
    </row>
    <row r="103" spans="1:18" ht="24" x14ac:dyDescent="0.25">
      <c r="A103" s="419" t="s">
        <v>537</v>
      </c>
      <c r="B103" s="407" t="s">
        <v>1</v>
      </c>
      <c r="I103" s="411">
        <v>100</v>
      </c>
      <c r="J103" s="411">
        <v>100</v>
      </c>
      <c r="K103" s="411">
        <v>100</v>
      </c>
      <c r="L103" s="411">
        <v>100</v>
      </c>
      <c r="M103" s="411">
        <v>100</v>
      </c>
      <c r="N103" s="411">
        <v>100</v>
      </c>
      <c r="O103" s="411">
        <v>100</v>
      </c>
      <c r="P103" s="411">
        <v>100</v>
      </c>
      <c r="Q103" s="411"/>
      <c r="R103" s="411"/>
    </row>
    <row r="104" spans="1:18" x14ac:dyDescent="0.25">
      <c r="A104" s="419" t="s">
        <v>538</v>
      </c>
      <c r="B104" s="407" t="s">
        <v>535</v>
      </c>
      <c r="I104" s="411">
        <v>57.755105661702324</v>
      </c>
      <c r="J104" s="411">
        <v>78.708606657724616</v>
      </c>
      <c r="K104" s="411">
        <v>50.74035182343205</v>
      </c>
      <c r="L104" s="411">
        <v>75.706720715292221</v>
      </c>
      <c r="M104" s="411">
        <v>27.344882567312261</v>
      </c>
      <c r="N104" s="411">
        <v>51.464913827218254</v>
      </c>
      <c r="O104" s="411">
        <v>54.769850866440997</v>
      </c>
      <c r="P104" s="411">
        <v>75.589823435658971</v>
      </c>
      <c r="Q104" s="411"/>
      <c r="R104" s="411"/>
    </row>
    <row r="105" spans="1:18" x14ac:dyDescent="0.25">
      <c r="A105" s="419" t="s">
        <v>538</v>
      </c>
      <c r="B105" s="464" t="s">
        <v>532</v>
      </c>
      <c r="I105" s="411">
        <v>42.244894338297584</v>
      </c>
      <c r="J105" s="411">
        <v>21.291393342275356</v>
      </c>
      <c r="K105" s="411">
        <v>49.259648176567985</v>
      </c>
      <c r="L105" s="411">
        <v>24.293279284707793</v>
      </c>
      <c r="M105" s="411">
        <v>72.655117432687746</v>
      </c>
      <c r="N105" s="411">
        <v>48.535086172781767</v>
      </c>
      <c r="O105" s="411">
        <v>45.230149133558946</v>
      </c>
      <c r="P105" s="411">
        <v>24.4101765643411</v>
      </c>
      <c r="Q105" s="411"/>
      <c r="R105" s="411">
        <v>20.819972569217846</v>
      </c>
    </row>
    <row r="106" spans="1:18" x14ac:dyDescent="0.25">
      <c r="A106" s="419" t="s">
        <v>538</v>
      </c>
      <c r="B106" s="407" t="s">
        <v>1</v>
      </c>
      <c r="I106" s="411">
        <v>100</v>
      </c>
      <c r="J106" s="411">
        <v>100</v>
      </c>
      <c r="K106" s="411">
        <v>100</v>
      </c>
      <c r="L106" s="411">
        <v>100</v>
      </c>
      <c r="M106" s="411">
        <v>100</v>
      </c>
      <c r="N106" s="411">
        <v>100</v>
      </c>
      <c r="O106" s="411">
        <v>100</v>
      </c>
      <c r="P106" s="411">
        <v>100</v>
      </c>
      <c r="Q106" s="411"/>
      <c r="R106" s="411"/>
    </row>
    <row r="107" spans="1:18" ht="24" x14ac:dyDescent="0.25">
      <c r="A107" s="419" t="s">
        <v>539</v>
      </c>
      <c r="B107" s="407" t="s">
        <v>535</v>
      </c>
      <c r="I107" s="411">
        <v>89.646651170658316</v>
      </c>
      <c r="J107" s="411">
        <v>95.890935677283665</v>
      </c>
      <c r="K107" s="411">
        <v>86.230549560819</v>
      </c>
      <c r="L107" s="411">
        <v>95.268982967892072</v>
      </c>
      <c r="M107" s="411">
        <v>85.102708060072658</v>
      </c>
      <c r="N107" s="411">
        <v>97.813536744007763</v>
      </c>
      <c r="O107" s="411">
        <v>88.733523977186778</v>
      </c>
      <c r="P107" s="411">
        <v>95.963051137814887</v>
      </c>
      <c r="Q107" s="411"/>
      <c r="R107" s="411"/>
    </row>
    <row r="108" spans="1:18" ht="24" x14ac:dyDescent="0.25">
      <c r="A108" s="419" t="s">
        <v>539</v>
      </c>
      <c r="B108" s="464" t="s">
        <v>532</v>
      </c>
      <c r="I108" s="411">
        <v>10.353348829341586</v>
      </c>
      <c r="J108" s="411">
        <v>4.1090643227163381</v>
      </c>
      <c r="K108" s="411">
        <v>13.769450439181011</v>
      </c>
      <c r="L108" s="411">
        <v>4.7310170321079426</v>
      </c>
      <c r="M108" s="411">
        <v>14.897291939927346</v>
      </c>
      <c r="N108" s="411">
        <v>2.1864632559922459</v>
      </c>
      <c r="O108" s="411">
        <v>11.266476022813199</v>
      </c>
      <c r="P108" s="411">
        <v>4.036948862185084</v>
      </c>
      <c r="Q108" s="411"/>
      <c r="R108" s="411">
        <v>7.2295271606281153</v>
      </c>
    </row>
    <row r="109" spans="1:18" ht="24" x14ac:dyDescent="0.25">
      <c r="A109" s="419" t="s">
        <v>539</v>
      </c>
      <c r="B109" s="407" t="s">
        <v>1</v>
      </c>
      <c r="I109" s="411">
        <v>100</v>
      </c>
      <c r="J109" s="411">
        <v>100</v>
      </c>
      <c r="K109" s="411">
        <v>100</v>
      </c>
      <c r="L109" s="411">
        <v>100</v>
      </c>
      <c r="M109" s="411">
        <v>100</v>
      </c>
      <c r="N109" s="411">
        <v>100</v>
      </c>
      <c r="O109" s="411">
        <v>100</v>
      </c>
      <c r="P109" s="411">
        <v>100</v>
      </c>
      <c r="Q109" s="411"/>
      <c r="R109" s="411"/>
    </row>
    <row r="110" spans="1:18" ht="24" x14ac:dyDescent="0.25">
      <c r="A110" s="419" t="s">
        <v>540</v>
      </c>
      <c r="B110" s="407" t="s">
        <v>535</v>
      </c>
      <c r="I110" s="411">
        <v>84.878473541931271</v>
      </c>
      <c r="J110" s="411">
        <v>88.351034297547002</v>
      </c>
      <c r="K110" s="411">
        <v>85.552562768740486</v>
      </c>
      <c r="L110" s="411">
        <v>92.749921020562795</v>
      </c>
      <c r="M110" s="411">
        <v>89.66741000648004</v>
      </c>
      <c r="N110" s="411">
        <v>90.418485792454746</v>
      </c>
      <c r="O110" s="411">
        <v>85.263655424584499</v>
      </c>
      <c r="P110" s="411">
        <v>89.327975470222924</v>
      </c>
      <c r="Q110" s="411"/>
      <c r="R110" s="411"/>
    </row>
    <row r="111" spans="1:18" ht="24" x14ac:dyDescent="0.25">
      <c r="A111" s="419" t="s">
        <v>540</v>
      </c>
      <c r="B111" s="464" t="s">
        <v>532</v>
      </c>
      <c r="I111" s="411">
        <v>15.121526458068615</v>
      </c>
      <c r="J111" s="411">
        <v>11.64896570245301</v>
      </c>
      <c r="K111" s="411">
        <v>14.447437231259519</v>
      </c>
      <c r="L111" s="411">
        <v>7.2500789794372018</v>
      </c>
      <c r="M111" s="411">
        <v>10.332589993519949</v>
      </c>
      <c r="N111" s="411">
        <v>9.5815142075452879</v>
      </c>
      <c r="O111" s="411">
        <v>14.736344575415439</v>
      </c>
      <c r="P111" s="411">
        <v>10.672024529777037</v>
      </c>
      <c r="Q111" s="411"/>
      <c r="R111" s="411">
        <v>4.0643200456384019</v>
      </c>
    </row>
    <row r="112" spans="1:18" ht="24" x14ac:dyDescent="0.25">
      <c r="A112" s="419" t="s">
        <v>540</v>
      </c>
      <c r="B112" s="407" t="s">
        <v>1</v>
      </c>
      <c r="I112" s="411">
        <v>100</v>
      </c>
      <c r="J112" s="411">
        <v>100</v>
      </c>
      <c r="K112" s="411">
        <v>100</v>
      </c>
      <c r="L112" s="411">
        <v>100</v>
      </c>
      <c r="M112" s="411">
        <v>100</v>
      </c>
      <c r="N112" s="411">
        <v>100</v>
      </c>
      <c r="O112" s="411">
        <v>100</v>
      </c>
      <c r="P112" s="411">
        <v>100</v>
      </c>
      <c r="Q112" s="411"/>
      <c r="R112" s="411"/>
    </row>
    <row r="113" spans="1:18" ht="24" x14ac:dyDescent="0.25">
      <c r="A113" s="419" t="s">
        <v>541</v>
      </c>
      <c r="B113" s="407" t="s">
        <v>535</v>
      </c>
      <c r="I113" s="411">
        <v>81.711557460827535</v>
      </c>
      <c r="J113" s="411">
        <v>85.038616913751824</v>
      </c>
      <c r="K113" s="411">
        <v>80.153031668794085</v>
      </c>
      <c r="L113" s="411">
        <v>90.564884060595006</v>
      </c>
      <c r="M113" s="411">
        <v>73.908487306252695</v>
      </c>
      <c r="N113" s="411">
        <v>88.244561243127833</v>
      </c>
      <c r="O113" s="411">
        <v>80.993178058565306</v>
      </c>
      <c r="P113" s="411">
        <v>86.323708399290027</v>
      </c>
      <c r="Q113" s="411"/>
      <c r="R113" s="411"/>
    </row>
    <row r="114" spans="1:18" ht="24" x14ac:dyDescent="0.25">
      <c r="A114" s="419" t="s">
        <v>541</v>
      </c>
      <c r="B114" s="464" t="s">
        <v>532</v>
      </c>
      <c r="I114" s="411">
        <v>18.288442539172337</v>
      </c>
      <c r="J114" s="411">
        <v>14.961383086248103</v>
      </c>
      <c r="K114" s="411">
        <v>19.846968331205943</v>
      </c>
      <c r="L114" s="411">
        <v>9.4351159394050104</v>
      </c>
      <c r="M114" s="411">
        <v>26.091512693747315</v>
      </c>
      <c r="N114" s="411">
        <v>11.755438756872179</v>
      </c>
      <c r="O114" s="411">
        <v>19.006821941434669</v>
      </c>
      <c r="P114" s="411">
        <v>13.676291600709838</v>
      </c>
      <c r="Q114" s="411"/>
      <c r="R114" s="411">
        <v>5.330530340724831</v>
      </c>
    </row>
    <row r="115" spans="1:18" ht="24" x14ac:dyDescent="0.25">
      <c r="A115" s="419" t="s">
        <v>541</v>
      </c>
      <c r="B115" s="407" t="s">
        <v>1</v>
      </c>
      <c r="I115" s="411">
        <v>100</v>
      </c>
      <c r="J115" s="411">
        <v>100</v>
      </c>
      <c r="K115" s="411">
        <v>100</v>
      </c>
      <c r="L115" s="411">
        <v>100</v>
      </c>
      <c r="M115" s="411">
        <v>100</v>
      </c>
      <c r="N115" s="411">
        <v>100</v>
      </c>
      <c r="O115" s="411">
        <v>100</v>
      </c>
      <c r="P115" s="411">
        <v>100</v>
      </c>
      <c r="Q115" s="411"/>
      <c r="R115" s="411"/>
    </row>
    <row r="116" spans="1:18" ht="36" x14ac:dyDescent="0.25">
      <c r="A116" s="419" t="s">
        <v>542</v>
      </c>
      <c r="B116" s="407" t="s">
        <v>535</v>
      </c>
      <c r="I116" s="411">
        <v>90.039459317733787</v>
      </c>
      <c r="J116" s="411">
        <v>94.585688400291659</v>
      </c>
      <c r="K116" s="411">
        <v>89.156177030844546</v>
      </c>
      <c r="L116" s="411">
        <v>94.589869222403536</v>
      </c>
      <c r="M116" s="411">
        <v>91.058029711580815</v>
      </c>
      <c r="N116" s="411">
        <v>95.553501775264536</v>
      </c>
      <c r="O116" s="411">
        <v>89.918881730348417</v>
      </c>
      <c r="P116" s="411">
        <v>94.678297034921997</v>
      </c>
      <c r="Q116" s="411"/>
      <c r="R116" s="411"/>
    </row>
    <row r="117" spans="1:18" ht="36" x14ac:dyDescent="0.25">
      <c r="A117" s="419" t="s">
        <v>542</v>
      </c>
      <c r="B117" s="464" t="s">
        <v>532</v>
      </c>
      <c r="I117" s="411">
        <v>9.9605406822661635</v>
      </c>
      <c r="J117" s="411">
        <v>5.4143115997083191</v>
      </c>
      <c r="K117" s="411">
        <v>10.843822969155461</v>
      </c>
      <c r="L117" s="411">
        <v>5.4101307775964527</v>
      </c>
      <c r="M117" s="411">
        <v>8.9419702884192009</v>
      </c>
      <c r="N117" s="411">
        <v>4.4464982247354694</v>
      </c>
      <c r="O117" s="411">
        <v>10.081118269651538</v>
      </c>
      <c r="P117" s="411">
        <v>5.3217029650779759</v>
      </c>
      <c r="Q117" s="411"/>
      <c r="R117" s="411">
        <v>4.7594153045735625</v>
      </c>
    </row>
    <row r="118" spans="1:18" ht="36" x14ac:dyDescent="0.25">
      <c r="A118" s="419" t="s">
        <v>542</v>
      </c>
      <c r="B118" s="407" t="s">
        <v>1</v>
      </c>
      <c r="I118" s="411">
        <v>100</v>
      </c>
      <c r="J118" s="411">
        <v>100</v>
      </c>
      <c r="K118" s="411">
        <v>100</v>
      </c>
      <c r="L118" s="411">
        <v>100</v>
      </c>
      <c r="M118" s="411">
        <v>100</v>
      </c>
      <c r="N118" s="411">
        <v>100</v>
      </c>
      <c r="O118" s="411">
        <v>100</v>
      </c>
      <c r="P118" s="411">
        <v>100</v>
      </c>
      <c r="Q118" s="411"/>
      <c r="R118" s="411"/>
    </row>
    <row r="119" spans="1:18" ht="24" x14ac:dyDescent="0.25">
      <c r="A119" s="419" t="s">
        <v>543</v>
      </c>
      <c r="B119" s="407" t="s">
        <v>535</v>
      </c>
      <c r="I119" s="411">
        <v>75.357356520573305</v>
      </c>
      <c r="J119" s="411">
        <v>80.191156276100699</v>
      </c>
      <c r="K119" s="411">
        <v>81.409392893724359</v>
      </c>
      <c r="L119" s="411">
        <v>83.574256053886572</v>
      </c>
      <c r="M119" s="411">
        <v>75.061686779967545</v>
      </c>
      <c r="N119" s="411">
        <v>76.286977283209197</v>
      </c>
      <c r="O119" s="411">
        <v>76.535518824293291</v>
      </c>
      <c r="P119" s="411">
        <v>80.420981858007195</v>
      </c>
      <c r="Q119" s="411"/>
      <c r="R119" s="411"/>
    </row>
    <row r="120" spans="1:18" ht="24" x14ac:dyDescent="0.25">
      <c r="A120" s="419" t="s">
        <v>543</v>
      </c>
      <c r="B120" s="464" t="s">
        <v>532</v>
      </c>
      <c r="I120" s="411">
        <v>24.642643479426575</v>
      </c>
      <c r="J120" s="411">
        <v>19.808843723899173</v>
      </c>
      <c r="K120" s="411">
        <v>18.590607106275645</v>
      </c>
      <c r="L120" s="411">
        <v>16.425743946113446</v>
      </c>
      <c r="M120" s="411">
        <v>24.938313220032459</v>
      </c>
      <c r="N120" s="411">
        <v>23.713022716790753</v>
      </c>
      <c r="O120" s="411">
        <v>23.464481175706705</v>
      </c>
      <c r="P120" s="411">
        <v>19.579018141992847</v>
      </c>
      <c r="Q120" s="411"/>
      <c r="R120" s="411">
        <v>3.885463033713858</v>
      </c>
    </row>
    <row r="121" spans="1:18" ht="24" x14ac:dyDescent="0.25">
      <c r="A121" s="419" t="s">
        <v>543</v>
      </c>
      <c r="B121" s="407" t="s">
        <v>1</v>
      </c>
      <c r="I121" s="411">
        <v>100</v>
      </c>
      <c r="J121" s="411">
        <v>100</v>
      </c>
      <c r="K121" s="411">
        <v>100</v>
      </c>
      <c r="L121" s="411">
        <v>100</v>
      </c>
      <c r="M121" s="411">
        <v>100</v>
      </c>
      <c r="N121" s="411">
        <v>100</v>
      </c>
      <c r="O121" s="411">
        <v>100</v>
      </c>
      <c r="P121" s="411">
        <v>100</v>
      </c>
      <c r="Q121" s="411"/>
      <c r="R121" s="411"/>
    </row>
    <row r="122" spans="1:18" ht="36" x14ac:dyDescent="0.25">
      <c r="A122" s="419" t="s">
        <v>544</v>
      </c>
      <c r="B122" s="407" t="s">
        <v>535</v>
      </c>
      <c r="I122" s="411">
        <v>78.309577794444806</v>
      </c>
      <c r="J122" s="411">
        <v>86.658439682572492</v>
      </c>
      <c r="K122" s="411">
        <v>87.206985869886452</v>
      </c>
      <c r="L122" s="411">
        <v>90.264574144059353</v>
      </c>
      <c r="M122" s="411">
        <v>80.564699661184875</v>
      </c>
      <c r="N122" s="411">
        <v>87.726734173069161</v>
      </c>
      <c r="O122" s="411">
        <v>80.183319403107589</v>
      </c>
      <c r="P122" s="411">
        <v>87.399844875074834</v>
      </c>
      <c r="Q122" s="411"/>
      <c r="R122" s="411"/>
    </row>
    <row r="123" spans="1:18" ht="36" x14ac:dyDescent="0.25">
      <c r="A123" s="419" t="s">
        <v>544</v>
      </c>
      <c r="B123" s="464" t="s">
        <v>532</v>
      </c>
      <c r="I123" s="411">
        <v>21.69042220555508</v>
      </c>
      <c r="J123" s="411">
        <v>13.341560317427392</v>
      </c>
      <c r="K123" s="411">
        <v>12.793014130113525</v>
      </c>
      <c r="L123" s="411">
        <v>9.7354258559406688</v>
      </c>
      <c r="M123" s="411">
        <v>19.435300338815114</v>
      </c>
      <c r="N123" s="411">
        <v>12.273265826930853</v>
      </c>
      <c r="O123" s="411">
        <v>19.816680596892414</v>
      </c>
      <c r="P123" s="411">
        <v>12.600155124925037</v>
      </c>
      <c r="Q123" s="411"/>
      <c r="R123" s="411">
        <v>7.2165254719673779</v>
      </c>
    </row>
    <row r="124" spans="1:18" ht="36" x14ac:dyDescent="0.25">
      <c r="A124" s="419" t="s">
        <v>544</v>
      </c>
      <c r="B124" s="407" t="s">
        <v>1</v>
      </c>
      <c r="I124" s="411">
        <v>100</v>
      </c>
      <c r="J124" s="411">
        <v>100</v>
      </c>
      <c r="K124" s="411">
        <v>100</v>
      </c>
      <c r="L124" s="411">
        <v>100</v>
      </c>
      <c r="M124" s="411">
        <v>100</v>
      </c>
      <c r="N124" s="411">
        <v>100</v>
      </c>
      <c r="O124" s="411">
        <v>100</v>
      </c>
      <c r="P124" s="411">
        <v>100</v>
      </c>
      <c r="Q124" s="411"/>
      <c r="R124" s="411"/>
    </row>
    <row r="125" spans="1:18" ht="24" x14ac:dyDescent="0.25">
      <c r="A125" s="419" t="s">
        <v>545</v>
      </c>
      <c r="B125" s="407" t="s">
        <v>535</v>
      </c>
      <c r="I125" s="411">
        <v>75.540409374044756</v>
      </c>
      <c r="J125" s="411">
        <v>79.038056606148288</v>
      </c>
      <c r="K125" s="411">
        <v>75.385217137511617</v>
      </c>
      <c r="L125" s="411">
        <v>83.079893260719047</v>
      </c>
      <c r="M125" s="411">
        <v>66.934558664049732</v>
      </c>
      <c r="N125" s="411">
        <v>71.985981619080974</v>
      </c>
      <c r="O125" s="411">
        <v>75.056550221285462</v>
      </c>
      <c r="P125" s="411">
        <v>79.085987750334212</v>
      </c>
      <c r="Q125" s="411"/>
      <c r="R125" s="411"/>
    </row>
    <row r="126" spans="1:18" ht="24" x14ac:dyDescent="0.25">
      <c r="A126" s="419" t="s">
        <v>545</v>
      </c>
      <c r="B126" s="464" t="s">
        <v>532</v>
      </c>
      <c r="I126" s="411">
        <v>24.459590625955148</v>
      </c>
      <c r="J126" s="411">
        <v>20.961943393851616</v>
      </c>
      <c r="K126" s="411">
        <v>24.614782862488401</v>
      </c>
      <c r="L126" s="411">
        <v>16.920106739280978</v>
      </c>
      <c r="M126" s="411">
        <v>33.065441335950254</v>
      </c>
      <c r="N126" s="411">
        <v>28.014018380919044</v>
      </c>
      <c r="O126" s="411">
        <v>24.943449778714577</v>
      </c>
      <c r="P126" s="411">
        <v>20.914012249665774</v>
      </c>
      <c r="Q126" s="411"/>
      <c r="R126" s="411">
        <v>4.0294375290488027</v>
      </c>
    </row>
    <row r="127" spans="1:18" ht="24" x14ac:dyDescent="0.25">
      <c r="A127" s="419" t="s">
        <v>545</v>
      </c>
      <c r="B127" s="407" t="s">
        <v>1</v>
      </c>
      <c r="I127" s="411">
        <v>100</v>
      </c>
      <c r="J127" s="411">
        <v>100</v>
      </c>
      <c r="K127" s="411">
        <v>100</v>
      </c>
      <c r="L127" s="411">
        <v>100</v>
      </c>
      <c r="M127" s="411">
        <v>100</v>
      </c>
      <c r="N127" s="411">
        <v>100</v>
      </c>
      <c r="O127" s="411">
        <v>100</v>
      </c>
      <c r="P127" s="411">
        <v>100</v>
      </c>
      <c r="Q127" s="411"/>
      <c r="R127" s="411"/>
    </row>
    <row r="132" spans="1:14" ht="42.75" customHeight="1" x14ac:dyDescent="0.25">
      <c r="B132" s="686" t="s">
        <v>1</v>
      </c>
      <c r="C132" s="688"/>
      <c r="D132" s="686" t="s">
        <v>467</v>
      </c>
      <c r="E132" s="687"/>
      <c r="F132" s="687" t="s">
        <v>468</v>
      </c>
      <c r="G132" s="687"/>
      <c r="H132" s="687" t="s">
        <v>469</v>
      </c>
      <c r="I132" s="687"/>
    </row>
    <row r="133" spans="1:14" x14ac:dyDescent="0.25">
      <c r="B133" s="686" t="s">
        <v>454</v>
      </c>
      <c r="C133" s="688"/>
      <c r="D133" s="686" t="s">
        <v>454</v>
      </c>
      <c r="E133" s="687"/>
      <c r="F133" s="687" t="s">
        <v>454</v>
      </c>
      <c r="G133" s="687"/>
      <c r="H133" s="687" t="s">
        <v>454</v>
      </c>
      <c r="I133" s="687"/>
    </row>
    <row r="134" spans="1:14" ht="30" x14ac:dyDescent="0.25">
      <c r="B134" s="43" t="s">
        <v>497</v>
      </c>
      <c r="C134" s="43" t="s">
        <v>498</v>
      </c>
      <c r="D134" s="403" t="s">
        <v>455</v>
      </c>
      <c r="E134" s="404" t="s">
        <v>456</v>
      </c>
      <c r="F134" s="404" t="s">
        <v>455</v>
      </c>
      <c r="G134" s="404" t="s">
        <v>456</v>
      </c>
      <c r="H134" s="404" t="s">
        <v>455</v>
      </c>
      <c r="I134" s="404" t="s">
        <v>456</v>
      </c>
      <c r="K134" s="405" t="s">
        <v>552</v>
      </c>
      <c r="L134" s="405" t="s">
        <v>553</v>
      </c>
      <c r="M134" s="405" t="s">
        <v>554</v>
      </c>
      <c r="N134" s="405" t="s">
        <v>555</v>
      </c>
    </row>
    <row r="135" spans="1:14" ht="24" x14ac:dyDescent="0.25">
      <c r="A135" s="470" t="s">
        <v>556</v>
      </c>
      <c r="B135" s="411">
        <v>10.081118269651538</v>
      </c>
      <c r="C135" s="411">
        <v>5.3217029650779759</v>
      </c>
      <c r="D135" s="411">
        <v>9.9605406822661635</v>
      </c>
      <c r="E135" s="411">
        <v>5.4143115997083191</v>
      </c>
      <c r="F135" s="411">
        <v>10.843822969155461</v>
      </c>
      <c r="G135" s="411">
        <v>5.4101307775964527</v>
      </c>
      <c r="H135" s="411">
        <v>8.9419702884192009</v>
      </c>
      <c r="I135" s="411">
        <v>4.4464982247354694</v>
      </c>
      <c r="K135" s="411">
        <v>4.7594153045735625</v>
      </c>
      <c r="L135" s="411">
        <f>D135-E135</f>
        <v>4.5462290825578444</v>
      </c>
      <c r="M135" s="411">
        <f>F135-G135</f>
        <v>5.4336921915590084</v>
      </c>
      <c r="N135" s="411">
        <f>H135-I135</f>
        <v>4.4954720636837315</v>
      </c>
    </row>
    <row r="136" spans="1:14" x14ac:dyDescent="0.25">
      <c r="A136" s="470" t="s">
        <v>557</v>
      </c>
      <c r="B136" s="411">
        <v>11.266476022813199</v>
      </c>
      <c r="C136" s="411">
        <v>4.036948862185084</v>
      </c>
      <c r="D136" s="411">
        <v>10.353348829341586</v>
      </c>
      <c r="E136" s="411">
        <v>4.1090643227163381</v>
      </c>
      <c r="F136" s="411">
        <v>13.769450439181011</v>
      </c>
      <c r="G136" s="411">
        <v>4.7310170321079426</v>
      </c>
      <c r="H136" s="411">
        <v>14.897291939927346</v>
      </c>
      <c r="I136" s="411">
        <v>2.1864632559922459</v>
      </c>
      <c r="K136" s="411">
        <v>7.2295271606281153</v>
      </c>
      <c r="L136" s="411">
        <f t="shared" ref="L136:L145" si="11">D136-E136</f>
        <v>6.2442845066252479</v>
      </c>
      <c r="M136" s="440">
        <f t="shared" ref="M136:M145" si="12">F136-G136</f>
        <v>9.0384334070730681</v>
      </c>
      <c r="N136" s="440">
        <f t="shared" ref="N136:N145" si="13">H136-I136</f>
        <v>12.7108286839351</v>
      </c>
    </row>
    <row r="137" spans="1:14" ht="24" x14ac:dyDescent="0.25">
      <c r="A137" s="470" t="s">
        <v>558</v>
      </c>
      <c r="B137" s="411">
        <v>14.736344575415439</v>
      </c>
      <c r="C137" s="411">
        <v>10.672024529777037</v>
      </c>
      <c r="D137" s="411">
        <v>15.121526458068615</v>
      </c>
      <c r="E137" s="411">
        <v>11.64896570245301</v>
      </c>
      <c r="F137" s="411">
        <v>14.447437231259519</v>
      </c>
      <c r="G137" s="411">
        <v>7.2500789794372018</v>
      </c>
      <c r="H137" s="411">
        <v>10.332589993519949</v>
      </c>
      <c r="I137" s="411">
        <v>9.5815142075452879</v>
      </c>
      <c r="K137" s="411">
        <v>4.0643200456384019</v>
      </c>
      <c r="L137" s="411">
        <f t="shared" si="11"/>
        <v>3.4725607556156053</v>
      </c>
      <c r="M137" s="440">
        <f t="shared" si="12"/>
        <v>7.1973582518223171</v>
      </c>
      <c r="N137" s="411">
        <f t="shared" si="13"/>
        <v>0.75107578597466151</v>
      </c>
    </row>
    <row r="138" spans="1:14" x14ac:dyDescent="0.25">
      <c r="A138" s="470" t="s">
        <v>559</v>
      </c>
      <c r="B138" s="411">
        <v>19.006821941434669</v>
      </c>
      <c r="C138" s="411">
        <v>13.676291600709838</v>
      </c>
      <c r="D138" s="411">
        <v>18.288442539172337</v>
      </c>
      <c r="E138" s="411">
        <v>14.961383086248103</v>
      </c>
      <c r="F138" s="411">
        <v>19.846968331205943</v>
      </c>
      <c r="G138" s="411">
        <v>9.4351159394050104</v>
      </c>
      <c r="H138" s="411">
        <v>26.091512693747315</v>
      </c>
      <c r="I138" s="411">
        <v>11.755438756872179</v>
      </c>
      <c r="K138" s="411">
        <v>5.330530340724831</v>
      </c>
      <c r="L138" s="411">
        <f t="shared" si="11"/>
        <v>3.3270594529242334</v>
      </c>
      <c r="M138" s="440">
        <f t="shared" si="12"/>
        <v>10.411852391800933</v>
      </c>
      <c r="N138" s="440">
        <f t="shared" si="13"/>
        <v>14.336073936875136</v>
      </c>
    </row>
    <row r="139" spans="1:14" ht="24" x14ac:dyDescent="0.25">
      <c r="A139" s="470" t="s">
        <v>560</v>
      </c>
      <c r="B139" s="411">
        <v>19.816680596892414</v>
      </c>
      <c r="C139" s="411">
        <v>12.600155124925037</v>
      </c>
      <c r="D139" s="411">
        <v>21.69042220555508</v>
      </c>
      <c r="E139" s="411">
        <v>13.341560317427392</v>
      </c>
      <c r="F139" s="411">
        <v>12.793014130113525</v>
      </c>
      <c r="G139" s="411">
        <v>9.7354258559406688</v>
      </c>
      <c r="H139" s="411">
        <v>19.435300338815114</v>
      </c>
      <c r="I139" s="411">
        <v>12.273265826930853</v>
      </c>
      <c r="K139" s="411">
        <v>7.2165254719673779</v>
      </c>
      <c r="L139" s="411">
        <f t="shared" si="11"/>
        <v>8.3488618881276881</v>
      </c>
      <c r="M139" s="411">
        <f t="shared" si="12"/>
        <v>3.0575882741728559</v>
      </c>
      <c r="N139" s="411">
        <f t="shared" si="13"/>
        <v>7.1620345118842614</v>
      </c>
    </row>
    <row r="140" spans="1:14" x14ac:dyDescent="0.25">
      <c r="A140" s="470" t="s">
        <v>561</v>
      </c>
      <c r="B140" s="411">
        <v>23.464481175706705</v>
      </c>
      <c r="C140" s="411">
        <v>19.579018141992847</v>
      </c>
      <c r="D140" s="411">
        <v>24.642643479426575</v>
      </c>
      <c r="E140" s="411">
        <v>19.808843723899173</v>
      </c>
      <c r="F140" s="411">
        <v>18.590607106275645</v>
      </c>
      <c r="G140" s="411">
        <v>16.425743946113446</v>
      </c>
      <c r="H140" s="411">
        <v>24.938313220032459</v>
      </c>
      <c r="I140" s="411">
        <v>23.713022716790753</v>
      </c>
      <c r="K140" s="411">
        <v>3.885463033713858</v>
      </c>
      <c r="L140" s="440">
        <f t="shared" si="11"/>
        <v>4.8337997555274015</v>
      </c>
      <c r="M140" s="411">
        <f t="shared" si="12"/>
        <v>2.1648631601621986</v>
      </c>
      <c r="N140" s="411">
        <f t="shared" si="13"/>
        <v>1.2252905032417054</v>
      </c>
    </row>
    <row r="141" spans="1:14" ht="24" x14ac:dyDescent="0.25">
      <c r="A141" s="470" t="s">
        <v>562</v>
      </c>
      <c r="B141" s="411">
        <v>24.943449778714577</v>
      </c>
      <c r="C141" s="411">
        <v>20.914012249665774</v>
      </c>
      <c r="D141" s="411">
        <v>24.459590625955148</v>
      </c>
      <c r="E141" s="411">
        <v>20.961943393851616</v>
      </c>
      <c r="F141" s="411">
        <v>24.614782862488401</v>
      </c>
      <c r="G141" s="411">
        <v>16.920106739280978</v>
      </c>
      <c r="H141" s="411">
        <v>33.065441335950254</v>
      </c>
      <c r="I141" s="411">
        <v>28.014018380919044</v>
      </c>
      <c r="K141" s="411">
        <v>4.0294375290488027</v>
      </c>
      <c r="L141" s="411">
        <f t="shared" si="11"/>
        <v>3.4976472321035317</v>
      </c>
      <c r="M141" s="411">
        <f t="shared" si="12"/>
        <v>7.6946761232074223</v>
      </c>
      <c r="N141" s="411">
        <f t="shared" si="13"/>
        <v>5.0514229550312102</v>
      </c>
    </row>
    <row r="142" spans="1:14" x14ac:dyDescent="0.25">
      <c r="A142" s="470" t="s">
        <v>563</v>
      </c>
      <c r="B142" s="411">
        <v>45.230149133558946</v>
      </c>
      <c r="C142" s="411">
        <v>24.4101765643411</v>
      </c>
      <c r="D142" s="411">
        <v>42.244894338297584</v>
      </c>
      <c r="E142" s="411">
        <v>21.291393342275356</v>
      </c>
      <c r="F142" s="411">
        <v>49.259648176567985</v>
      </c>
      <c r="G142" s="411">
        <v>24.293279284707793</v>
      </c>
      <c r="H142" s="411">
        <v>72.655117432687746</v>
      </c>
      <c r="I142" s="411">
        <v>48.535086172781767</v>
      </c>
      <c r="K142" s="411">
        <v>20.819972569217846</v>
      </c>
      <c r="L142" s="411">
        <f t="shared" si="11"/>
        <v>20.953500996022228</v>
      </c>
      <c r="M142" s="440">
        <f t="shared" si="12"/>
        <v>24.966368891860192</v>
      </c>
      <c r="N142" s="440">
        <f t="shared" si="13"/>
        <v>24.120031259905979</v>
      </c>
    </row>
    <row r="143" spans="1:14" x14ac:dyDescent="0.25">
      <c r="A143" s="470" t="s">
        <v>564</v>
      </c>
      <c r="B143" s="411">
        <v>51.159054255853277</v>
      </c>
      <c r="C143" s="411">
        <v>39.84462141203052</v>
      </c>
      <c r="D143" s="411">
        <v>52.931022289602303</v>
      </c>
      <c r="E143" s="411">
        <v>36.944031114122488</v>
      </c>
      <c r="F143" s="411">
        <v>43.444557305955094</v>
      </c>
      <c r="G143" s="440">
        <v>47.485176753086819</v>
      </c>
      <c r="H143" s="411">
        <v>54.814360577081111</v>
      </c>
      <c r="I143" s="411">
        <v>47.792899110624326</v>
      </c>
      <c r="K143" s="411">
        <v>11.314432843822757</v>
      </c>
      <c r="L143" s="440">
        <f t="shared" si="11"/>
        <v>15.986991175479815</v>
      </c>
      <c r="M143" s="411">
        <f t="shared" si="12"/>
        <v>-4.0406194471317249</v>
      </c>
      <c r="N143" s="440">
        <f t="shared" si="13"/>
        <v>7.0214614664567847</v>
      </c>
    </row>
    <row r="144" spans="1:14" x14ac:dyDescent="0.25">
      <c r="A144" s="470" t="s">
        <v>565</v>
      </c>
      <c r="B144" s="411">
        <v>56.903311953782762</v>
      </c>
      <c r="C144" s="411">
        <v>54.482081822357728</v>
      </c>
      <c r="D144" s="411">
        <v>62.491353719124177</v>
      </c>
      <c r="E144" s="411">
        <v>58.28471519908733</v>
      </c>
      <c r="F144" s="411">
        <v>39.042891433817942</v>
      </c>
      <c r="G144" s="440">
        <v>41.727585235456097</v>
      </c>
      <c r="H144" s="411">
        <v>44.2078109638557</v>
      </c>
      <c r="I144" s="411">
        <v>49.180935824393217</v>
      </c>
      <c r="K144" s="411">
        <v>2.421230131425034</v>
      </c>
      <c r="L144" s="440">
        <f t="shared" si="11"/>
        <v>4.2066385200368472</v>
      </c>
      <c r="M144" s="411">
        <f t="shared" si="12"/>
        <v>-2.6846938016381543</v>
      </c>
      <c r="N144" s="411">
        <f t="shared" si="13"/>
        <v>-4.9731248605375171</v>
      </c>
    </row>
    <row r="145" spans="1:14" ht="24" x14ac:dyDescent="0.25">
      <c r="A145" s="470" t="s">
        <v>566</v>
      </c>
      <c r="B145" s="411">
        <v>71.110716958603476</v>
      </c>
      <c r="C145" s="411">
        <v>61.741806065793725</v>
      </c>
      <c r="D145" s="411">
        <v>75.744490810828239</v>
      </c>
      <c r="E145" s="411">
        <v>66.220482499798493</v>
      </c>
      <c r="F145" s="411">
        <v>64.705836219601892</v>
      </c>
      <c r="G145" s="411">
        <v>55.447802010866184</v>
      </c>
      <c r="H145" s="411">
        <v>29.103667679207128</v>
      </c>
      <c r="I145" s="411">
        <v>39.17940713571199</v>
      </c>
      <c r="K145" s="411">
        <v>9.3689108928097511</v>
      </c>
      <c r="L145" s="411">
        <f t="shared" si="11"/>
        <v>9.5240083110297462</v>
      </c>
      <c r="M145" s="411">
        <f t="shared" si="12"/>
        <v>9.2580342087357081</v>
      </c>
      <c r="N145" s="411">
        <f t="shared" si="13"/>
        <v>-10.075739456504863</v>
      </c>
    </row>
    <row r="147" spans="1:14" x14ac:dyDescent="0.25">
      <c r="C147" s="553" t="s">
        <v>785</v>
      </c>
    </row>
    <row r="148" spans="1:14" x14ac:dyDescent="0.25">
      <c r="C148" s="189" t="s">
        <v>783</v>
      </c>
    </row>
  </sheetData>
  <mergeCells count="49">
    <mergeCell ref="B132:C132"/>
    <mergeCell ref="D132:E132"/>
    <mergeCell ref="F132:G132"/>
    <mergeCell ref="H132:I132"/>
    <mergeCell ref="B133:C133"/>
    <mergeCell ref="D133:E133"/>
    <mergeCell ref="F133:G133"/>
    <mergeCell ref="H133:I133"/>
    <mergeCell ref="I93:J93"/>
    <mergeCell ref="K93:L93"/>
    <mergeCell ref="M93:N93"/>
    <mergeCell ref="O93:P93"/>
    <mergeCell ref="A71:A73"/>
    <mergeCell ref="A74:A76"/>
    <mergeCell ref="A77:A79"/>
    <mergeCell ref="A80:A82"/>
    <mergeCell ref="A83:A85"/>
    <mergeCell ref="A86:A88"/>
    <mergeCell ref="I91:P91"/>
    <mergeCell ref="I92:J92"/>
    <mergeCell ref="K92:L92"/>
    <mergeCell ref="M92:N92"/>
    <mergeCell ref="O92:P92"/>
    <mergeCell ref="A35:A37"/>
    <mergeCell ref="Q4:R4"/>
    <mergeCell ref="S4:T4"/>
    <mergeCell ref="C5:D5"/>
    <mergeCell ref="E5:F5"/>
    <mergeCell ref="G5:H5"/>
    <mergeCell ref="I5:J5"/>
    <mergeCell ref="M5:N5"/>
    <mergeCell ref="O5:P5"/>
    <mergeCell ref="Q5:R5"/>
    <mergeCell ref="S5:T5"/>
    <mergeCell ref="A7:A11"/>
    <mergeCell ref="A12:A18"/>
    <mergeCell ref="A19:A22"/>
    <mergeCell ref="A23:A25"/>
    <mergeCell ref="A26:A34"/>
    <mergeCell ref="C1:J1"/>
    <mergeCell ref="C2:J2"/>
    <mergeCell ref="C3:J3"/>
    <mergeCell ref="M3:T3"/>
    <mergeCell ref="C4:D4"/>
    <mergeCell ref="E4:F4"/>
    <mergeCell ref="G4:H4"/>
    <mergeCell ref="I4:J4"/>
    <mergeCell ref="M4:N4"/>
    <mergeCell ref="O4:P4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6BC9-2DF3-4C40-939D-3797613B8D71}">
  <dimension ref="D3:K9"/>
  <sheetViews>
    <sheetView workbookViewId="0">
      <selection activeCell="S15" sqref="S15"/>
    </sheetView>
  </sheetViews>
  <sheetFormatPr defaultRowHeight="15" x14ac:dyDescent="0.25"/>
  <cols>
    <col min="5" max="8" width="9.5703125" bestFit="1" customWidth="1"/>
  </cols>
  <sheetData>
    <row r="3" spans="4:11" ht="48.75" x14ac:dyDescent="0.25">
      <c r="E3" s="559" t="s">
        <v>214</v>
      </c>
      <c r="F3" s="558" t="s">
        <v>704</v>
      </c>
      <c r="G3" s="558" t="s">
        <v>216</v>
      </c>
      <c r="H3" s="557" t="s">
        <v>1</v>
      </c>
      <c r="I3" s="556"/>
    </row>
    <row r="4" spans="4:11" x14ac:dyDescent="0.25">
      <c r="D4" s="555" t="s">
        <v>703</v>
      </c>
      <c r="E4" s="411">
        <v>29.29137136939346</v>
      </c>
      <c r="F4" s="411">
        <v>23.341403348969493</v>
      </c>
      <c r="G4" s="411">
        <v>47.110458304673884</v>
      </c>
      <c r="H4" s="411">
        <v>28.818099053055029</v>
      </c>
      <c r="K4" s="598" t="s">
        <v>786</v>
      </c>
    </row>
    <row r="5" spans="4:11" x14ac:dyDescent="0.25">
      <c r="D5" s="555" t="s">
        <v>702</v>
      </c>
      <c r="E5" s="411">
        <v>47.115352534603424</v>
      </c>
      <c r="F5" s="411">
        <v>47.623904075011772</v>
      </c>
      <c r="G5" s="411">
        <v>41.609561119184292</v>
      </c>
      <c r="H5" s="411">
        <v>46.961250823153499</v>
      </c>
      <c r="K5" s="189" t="s">
        <v>787</v>
      </c>
    </row>
    <row r="6" spans="4:11" x14ac:dyDescent="0.25">
      <c r="D6" s="555" t="s">
        <v>701</v>
      </c>
      <c r="E6" s="411">
        <v>20.618426305781938</v>
      </c>
      <c r="F6" s="411">
        <v>21.021993423955283</v>
      </c>
      <c r="G6" s="411">
        <v>6.2051382023249388</v>
      </c>
      <c r="H6" s="411">
        <v>20.005496396833962</v>
      </c>
    </row>
    <row r="7" spans="4:11" x14ac:dyDescent="0.25">
      <c r="D7" s="555" t="s">
        <v>700</v>
      </c>
      <c r="E7" s="411">
        <v>1.5910223047893111</v>
      </c>
      <c r="F7" s="411">
        <v>4.8857581302948194</v>
      </c>
      <c r="G7" s="411">
        <v>5.0748423738168862</v>
      </c>
      <c r="H7" s="411">
        <v>2.5052684677745281</v>
      </c>
    </row>
    <row r="8" spans="4:11" x14ac:dyDescent="0.25">
      <c r="D8" s="555" t="s">
        <v>699</v>
      </c>
      <c r="E8" s="411">
        <v>1.1013798494836262</v>
      </c>
      <c r="F8" s="411">
        <v>3.1269410217685945</v>
      </c>
      <c r="G8" s="411">
        <v>0</v>
      </c>
      <c r="H8" s="411">
        <v>1.5050213359636442</v>
      </c>
    </row>
    <row r="9" spans="4:11" x14ac:dyDescent="0.25">
      <c r="D9" s="555" t="s">
        <v>698</v>
      </c>
      <c r="E9" s="411">
        <v>0.28244763594821298</v>
      </c>
      <c r="F9" s="411">
        <v>0</v>
      </c>
      <c r="G9" s="411">
        <v>0</v>
      </c>
      <c r="H9" s="411">
        <v>0.2048639232192897</v>
      </c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BBBD-B75A-47C9-A494-D4946CDCE38E}">
  <dimension ref="C3:J7"/>
  <sheetViews>
    <sheetView workbookViewId="0">
      <selection activeCell="D15" sqref="D15"/>
    </sheetView>
  </sheetViews>
  <sheetFormatPr defaultRowHeight="15" x14ac:dyDescent="0.25"/>
  <sheetData>
    <row r="3" spans="3:10" ht="48.75" x14ac:dyDescent="0.25">
      <c r="D3" s="559" t="s">
        <v>214</v>
      </c>
      <c r="E3" s="558" t="s">
        <v>704</v>
      </c>
      <c r="F3" s="558" t="s">
        <v>216</v>
      </c>
      <c r="G3" s="557" t="s">
        <v>1</v>
      </c>
      <c r="J3" s="189" t="s">
        <v>788</v>
      </c>
    </row>
    <row r="4" spans="3:10" ht="24" x14ac:dyDescent="0.25">
      <c r="C4" s="560" t="s">
        <v>706</v>
      </c>
      <c r="D4" s="411">
        <v>23.365544137645351</v>
      </c>
      <c r="E4" s="411">
        <v>16.108220121976373</v>
      </c>
      <c r="F4" s="411">
        <v>16.605351569166924</v>
      </c>
      <c r="G4" s="411">
        <v>21.281612568107551</v>
      </c>
      <c r="J4" s="189" t="s">
        <v>789</v>
      </c>
    </row>
    <row r="5" spans="3:10" x14ac:dyDescent="0.25">
      <c r="C5" s="560" t="s">
        <v>387</v>
      </c>
      <c r="D5" s="411">
        <v>25.560143405819357</v>
      </c>
      <c r="E5" s="411">
        <v>34.313818360859095</v>
      </c>
      <c r="F5" s="411">
        <v>11.201992269013514</v>
      </c>
      <c r="G5" s="411">
        <v>26.847418136182625</v>
      </c>
    </row>
    <row r="6" spans="3:10" x14ac:dyDescent="0.25">
      <c r="C6" s="560" t="s">
        <v>388</v>
      </c>
      <c r="D6" s="411">
        <v>17.464324286958032</v>
      </c>
      <c r="E6" s="411">
        <v>13.122874467268824</v>
      </c>
      <c r="F6" s="411">
        <v>12.196348325910488</v>
      </c>
      <c r="G6" s="411">
        <v>16.151010484259576</v>
      </c>
    </row>
    <row r="7" spans="3:10" ht="24" x14ac:dyDescent="0.25">
      <c r="C7" s="560" t="s">
        <v>705</v>
      </c>
      <c r="D7" s="411">
        <v>33.609988169577214</v>
      </c>
      <c r="E7" s="411">
        <v>36.455087049895681</v>
      </c>
      <c r="F7" s="411">
        <v>59.9963078359091</v>
      </c>
      <c r="G7" s="411">
        <v>35.719958811450276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8EF6-7FAD-4FDD-A925-543CE20B4546}">
  <dimension ref="A2:H10"/>
  <sheetViews>
    <sheetView workbookViewId="0">
      <selection activeCell="H2" sqref="H2:H3"/>
    </sheetView>
  </sheetViews>
  <sheetFormatPr defaultRowHeight="15" x14ac:dyDescent="0.25"/>
  <sheetData>
    <row r="2" spans="1:8" x14ac:dyDescent="0.25">
      <c r="H2" s="189" t="s">
        <v>790</v>
      </c>
    </row>
    <row r="3" spans="1:8" ht="16.5" x14ac:dyDescent="0.25">
      <c r="H3" s="599" t="s">
        <v>791</v>
      </c>
    </row>
    <row r="5" spans="1:8" x14ac:dyDescent="0.25">
      <c r="B5" t="s">
        <v>470</v>
      </c>
      <c r="C5" t="s">
        <v>471</v>
      </c>
      <c r="D5" t="s">
        <v>472</v>
      </c>
      <c r="E5" t="s">
        <v>473</v>
      </c>
      <c r="F5" t="s">
        <v>1</v>
      </c>
    </row>
    <row r="6" spans="1:8" x14ac:dyDescent="0.25">
      <c r="A6" t="s">
        <v>207</v>
      </c>
      <c r="B6" s="411">
        <v>63.705721191801565</v>
      </c>
      <c r="C6" s="411">
        <v>10.943700637889737</v>
      </c>
      <c r="D6" s="411">
        <v>14.19699125311922</v>
      </c>
      <c r="E6" s="411">
        <v>11.153586917189765</v>
      </c>
      <c r="F6">
        <v>100</v>
      </c>
    </row>
    <row r="7" spans="1:8" x14ac:dyDescent="0.25">
      <c r="A7" t="s">
        <v>567</v>
      </c>
      <c r="B7" s="411">
        <v>57.763738430931546</v>
      </c>
      <c r="C7" s="411">
        <v>19.116679722407223</v>
      </c>
      <c r="D7" s="411">
        <v>13.564954511674937</v>
      </c>
      <c r="E7" s="411">
        <v>9.554627334987595</v>
      </c>
      <c r="F7">
        <v>100</v>
      </c>
    </row>
    <row r="8" spans="1:8" x14ac:dyDescent="0.25">
      <c r="A8" t="s">
        <v>568</v>
      </c>
      <c r="B8" s="411">
        <v>11.984306901102324</v>
      </c>
      <c r="C8" s="411">
        <v>4.4532991803862449</v>
      </c>
      <c r="D8" s="411">
        <v>40.495638793217594</v>
      </c>
      <c r="E8" s="411">
        <v>43.066755125293845</v>
      </c>
      <c r="F8">
        <v>100</v>
      </c>
    </row>
    <row r="9" spans="1:8" x14ac:dyDescent="0.25">
      <c r="A9" t="s">
        <v>569</v>
      </c>
      <c r="B9" s="411">
        <v>0.66795583712024509</v>
      </c>
      <c r="C9" s="411">
        <v>0.33192257042129591</v>
      </c>
      <c r="D9" s="411">
        <v>20.717145396296157</v>
      </c>
      <c r="E9" s="411">
        <v>78.282976196162309</v>
      </c>
      <c r="F9">
        <v>100</v>
      </c>
    </row>
    <row r="10" spans="1:8" x14ac:dyDescent="0.25">
      <c r="A10" t="s">
        <v>1</v>
      </c>
      <c r="B10" s="411">
        <v>33.303431931098409</v>
      </c>
      <c r="C10" s="411">
        <v>8.7643776730855159</v>
      </c>
      <c r="D10" s="411">
        <v>19.876284949080031</v>
      </c>
      <c r="E10" s="411">
        <v>38.055905446735458</v>
      </c>
      <c r="F10">
        <v>100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E1AA-976D-4BB0-8C75-2673DBE86870}">
  <dimension ref="B2:J31"/>
  <sheetViews>
    <sheetView workbookViewId="0">
      <pane xSplit="2" ySplit="3" topLeftCell="C4" activePane="bottomRight" state="frozen"/>
      <selection pane="topRight" activeCell="C1" sqref="C1"/>
      <selection pane="bottomLeft" activeCell="A7" sqref="A7"/>
      <selection pane="bottomRight" activeCell="C2" sqref="C2:C3"/>
    </sheetView>
  </sheetViews>
  <sheetFormatPr defaultRowHeight="15" x14ac:dyDescent="0.25"/>
  <cols>
    <col min="2" max="2" width="29.28515625" customWidth="1"/>
    <col min="5" max="5" width="1.85546875" customWidth="1"/>
    <col min="8" max="8" width="2" customWidth="1"/>
  </cols>
  <sheetData>
    <row r="2" spans="2:10" x14ac:dyDescent="0.25">
      <c r="C2" s="189" t="s">
        <v>792</v>
      </c>
    </row>
    <row r="3" spans="2:10" ht="16.5" x14ac:dyDescent="0.25">
      <c r="B3" s="439"/>
      <c r="C3" s="599" t="s">
        <v>791</v>
      </c>
    </row>
    <row r="4" spans="2:10" ht="35.25" customHeight="1" x14ac:dyDescent="0.25">
      <c r="B4" s="303"/>
      <c r="C4" s="701" t="s">
        <v>207</v>
      </c>
      <c r="D4" s="701"/>
      <c r="E4" s="472"/>
      <c r="F4" s="701" t="s">
        <v>567</v>
      </c>
      <c r="G4" s="701"/>
      <c r="H4" s="472"/>
      <c r="I4" s="701" t="s">
        <v>568</v>
      </c>
      <c r="J4" s="701"/>
    </row>
    <row r="5" spans="2:10" ht="30" x14ac:dyDescent="0.25">
      <c r="B5" s="438"/>
      <c r="C5" s="473" t="s">
        <v>497</v>
      </c>
      <c r="D5" s="473" t="s">
        <v>498</v>
      </c>
      <c r="E5" s="474"/>
      <c r="F5" s="473" t="s">
        <v>497</v>
      </c>
      <c r="G5" s="473" t="s">
        <v>498</v>
      </c>
      <c r="H5" s="474"/>
      <c r="I5" s="473" t="s">
        <v>497</v>
      </c>
      <c r="J5" s="473" t="s">
        <v>498</v>
      </c>
    </row>
    <row r="6" spans="2:10" x14ac:dyDescent="0.25">
      <c r="B6" s="439" t="s">
        <v>499</v>
      </c>
      <c r="C6" s="411">
        <v>18.502643274757109</v>
      </c>
      <c r="D6" s="411">
        <v>18.916719585372341</v>
      </c>
      <c r="E6" s="411"/>
      <c r="F6" s="411">
        <v>14.001982597352439</v>
      </c>
      <c r="G6" s="411">
        <v>14.32412596862657</v>
      </c>
      <c r="H6" s="411"/>
      <c r="I6" s="411">
        <v>20.300804903780932</v>
      </c>
      <c r="J6" s="411">
        <v>22.774582485080444</v>
      </c>
    </row>
    <row r="7" spans="2:10" x14ac:dyDescent="0.25">
      <c r="B7" s="439" t="s">
        <v>500</v>
      </c>
      <c r="C7" s="411">
        <v>39.896713457256098</v>
      </c>
      <c r="D7" s="411">
        <v>44.232502341092264</v>
      </c>
      <c r="E7" s="411"/>
      <c r="F7" s="411">
        <v>18.36899777315719</v>
      </c>
      <c r="G7" s="411">
        <v>35.364508028673406</v>
      </c>
      <c r="H7" s="411"/>
      <c r="I7" s="411">
        <v>8.1175106718536618</v>
      </c>
      <c r="J7" s="411">
        <v>15.058823664311694</v>
      </c>
    </row>
    <row r="8" spans="2:10" x14ac:dyDescent="0.25">
      <c r="B8" s="439" t="s">
        <v>201</v>
      </c>
      <c r="C8" s="411">
        <v>20.192548273016801</v>
      </c>
      <c r="D8" s="411">
        <v>16.696151453968234</v>
      </c>
      <c r="E8" s="411"/>
      <c r="F8" s="411">
        <v>28.633629836080932</v>
      </c>
      <c r="G8" s="411">
        <v>28.94754488810764</v>
      </c>
      <c r="H8" s="411"/>
      <c r="I8" s="411">
        <v>30.089072594379946</v>
      </c>
      <c r="J8" s="411">
        <v>26.604980269643992</v>
      </c>
    </row>
    <row r="9" spans="2:10" x14ac:dyDescent="0.25">
      <c r="B9" s="439" t="s">
        <v>501</v>
      </c>
      <c r="C9" s="411">
        <v>21.408094994970124</v>
      </c>
      <c r="D9" s="411">
        <v>20.154626619567008</v>
      </c>
      <c r="E9" s="411"/>
      <c r="F9" s="411">
        <v>38.995389793410247</v>
      </c>
      <c r="G9" s="411">
        <v>21.363821114591904</v>
      </c>
      <c r="H9" s="411"/>
      <c r="I9" s="411">
        <v>41.492611829985485</v>
      </c>
      <c r="J9" s="411">
        <v>35.561613580963716</v>
      </c>
    </row>
    <row r="10" spans="2:10" x14ac:dyDescent="0.25">
      <c r="B10" s="441" t="s">
        <v>1</v>
      </c>
      <c r="C10" s="442">
        <v>100</v>
      </c>
      <c r="D10" s="442">
        <v>100</v>
      </c>
      <c r="E10" s="187"/>
      <c r="F10" s="442">
        <v>100</v>
      </c>
      <c r="G10" s="442">
        <v>100</v>
      </c>
      <c r="H10" s="187"/>
      <c r="I10" s="442">
        <v>100</v>
      </c>
      <c r="J10" s="442">
        <v>100</v>
      </c>
    </row>
    <row r="11" spans="2:10" x14ac:dyDescent="0.25">
      <c r="B11" s="439" t="s">
        <v>502</v>
      </c>
      <c r="C11" s="411">
        <v>43.896112915755353</v>
      </c>
      <c r="D11" s="411">
        <v>49.339729601334064</v>
      </c>
      <c r="E11" s="411"/>
      <c r="F11" s="411">
        <v>36.277735559040359</v>
      </c>
      <c r="G11" s="411">
        <v>50.191527772105523</v>
      </c>
      <c r="H11" s="411"/>
      <c r="I11" s="411">
        <v>27.140959974050599</v>
      </c>
      <c r="J11" s="411">
        <v>19.079131799994574</v>
      </c>
    </row>
    <row r="12" spans="2:10" x14ac:dyDescent="0.25">
      <c r="B12" s="439" t="s">
        <v>503</v>
      </c>
      <c r="C12" s="411">
        <v>34.673164729755058</v>
      </c>
      <c r="D12" s="411">
        <v>34.83882581397188</v>
      </c>
      <c r="E12" s="411"/>
      <c r="F12" s="411">
        <v>34.221711741708432</v>
      </c>
      <c r="G12" s="411">
        <v>30.029936497874409</v>
      </c>
      <c r="H12" s="411"/>
      <c r="I12" s="411">
        <v>40.8332106150622</v>
      </c>
      <c r="J12" s="411">
        <v>45.595846982186806</v>
      </c>
    </row>
    <row r="13" spans="2:10" x14ac:dyDescent="0.25">
      <c r="B13" s="439" t="s">
        <v>504</v>
      </c>
      <c r="C13" s="411">
        <v>7.7456098832927838</v>
      </c>
      <c r="D13" s="411">
        <v>8.2191602882100767</v>
      </c>
      <c r="E13" s="411"/>
      <c r="F13" s="411">
        <v>5.2900498856377167</v>
      </c>
      <c r="G13" s="411">
        <v>5.1941835592185983</v>
      </c>
      <c r="H13" s="411"/>
      <c r="I13" s="411">
        <v>8.3396253466421388</v>
      </c>
      <c r="J13" s="411">
        <v>8.4629880950111946</v>
      </c>
    </row>
    <row r="14" spans="2:10" x14ac:dyDescent="0.25">
      <c r="B14" s="439" t="s">
        <v>505</v>
      </c>
      <c r="C14" s="411">
        <v>13.685112471196925</v>
      </c>
      <c r="D14" s="411">
        <v>7.6022842964838109</v>
      </c>
      <c r="E14" s="411"/>
      <c r="F14" s="411">
        <v>24.210502813614365</v>
      </c>
      <c r="G14" s="411">
        <v>14.584352170801029</v>
      </c>
      <c r="H14" s="411"/>
      <c r="I14" s="411">
        <v>23.686204064245096</v>
      </c>
      <c r="J14" s="411">
        <v>26.862033122807254</v>
      </c>
    </row>
    <row r="15" spans="2:10" x14ac:dyDescent="0.25">
      <c r="B15" s="441" t="s">
        <v>1</v>
      </c>
      <c r="C15" s="442">
        <v>100</v>
      </c>
      <c r="D15" s="442">
        <v>100</v>
      </c>
      <c r="E15" s="187"/>
      <c r="F15" s="442">
        <v>100</v>
      </c>
      <c r="G15" s="442">
        <v>100</v>
      </c>
      <c r="H15" s="187"/>
      <c r="I15" s="442">
        <v>100</v>
      </c>
      <c r="J15" s="442">
        <v>100</v>
      </c>
    </row>
    <row r="16" spans="2:10" x14ac:dyDescent="0.25">
      <c r="B16" s="439" t="s">
        <v>506</v>
      </c>
      <c r="C16" s="411">
        <v>25.708976822591893</v>
      </c>
      <c r="D16" s="411">
        <v>18.388985122124353</v>
      </c>
      <c r="E16" s="411"/>
      <c r="F16" s="411">
        <v>37.122952952637291</v>
      </c>
      <c r="G16" s="411">
        <v>23.248135980598285</v>
      </c>
      <c r="H16" s="411"/>
      <c r="I16" s="411">
        <v>40.237354506662633</v>
      </c>
      <c r="J16" s="411">
        <v>46.886731144776562</v>
      </c>
    </row>
    <row r="17" spans="2:10" x14ac:dyDescent="0.25">
      <c r="B17" s="439" t="s">
        <v>507</v>
      </c>
      <c r="C17" s="411">
        <v>41.870355274929132</v>
      </c>
      <c r="D17" s="411">
        <v>42.600770855350149</v>
      </c>
      <c r="E17" s="411"/>
      <c r="F17" s="411">
        <v>35.212677910895593</v>
      </c>
      <c r="G17" s="411">
        <v>37.160345363973377</v>
      </c>
      <c r="H17" s="411"/>
      <c r="I17" s="411">
        <v>41.478227889744709</v>
      </c>
      <c r="J17" s="411">
        <v>42.418911359895034</v>
      </c>
    </row>
    <row r="18" spans="2:10" x14ac:dyDescent="0.25">
      <c r="B18" s="439" t="s">
        <v>508</v>
      </c>
      <c r="C18" s="411">
        <v>32.420667902479046</v>
      </c>
      <c r="D18" s="411">
        <v>39.010244022525328</v>
      </c>
      <c r="E18" s="411"/>
      <c r="F18" s="411">
        <v>27.664369136468032</v>
      </c>
      <c r="G18" s="411">
        <v>39.591518655427862</v>
      </c>
      <c r="H18" s="411"/>
      <c r="I18" s="411">
        <v>18.284417603592686</v>
      </c>
      <c r="J18" s="411">
        <v>10.694357495328353</v>
      </c>
    </row>
    <row r="19" spans="2:10" x14ac:dyDescent="0.25">
      <c r="B19" s="441" t="s">
        <v>1</v>
      </c>
      <c r="C19" s="442">
        <v>100</v>
      </c>
      <c r="D19" s="442">
        <v>100</v>
      </c>
      <c r="E19" s="187"/>
      <c r="F19" s="442">
        <v>100</v>
      </c>
      <c r="G19" s="442">
        <v>100</v>
      </c>
      <c r="H19" s="187"/>
      <c r="I19" s="442">
        <v>100</v>
      </c>
      <c r="J19" s="442">
        <v>100</v>
      </c>
    </row>
    <row r="20" spans="2:10" x14ac:dyDescent="0.25">
      <c r="B20" s="439" t="s">
        <v>509</v>
      </c>
      <c r="C20" s="411">
        <v>54.145134629174819</v>
      </c>
      <c r="D20" s="411">
        <v>57.256463442343694</v>
      </c>
      <c r="E20" s="411"/>
      <c r="F20" s="411">
        <v>45.923818479831993</v>
      </c>
      <c r="G20" s="411">
        <v>68.042755551726245</v>
      </c>
      <c r="H20" s="411"/>
      <c r="I20" s="411">
        <v>49.735558439721871</v>
      </c>
      <c r="J20" s="411">
        <v>55.16391789129694</v>
      </c>
    </row>
    <row r="21" spans="2:10" x14ac:dyDescent="0.25">
      <c r="B21" s="439" t="s">
        <v>510</v>
      </c>
      <c r="C21" s="411">
        <v>45.854865370825173</v>
      </c>
      <c r="D21" s="411">
        <v>42.743536557656128</v>
      </c>
      <c r="E21" s="411"/>
      <c r="F21" s="411">
        <v>54.076181520169001</v>
      </c>
      <c r="G21" s="411">
        <v>31.957244448273599</v>
      </c>
      <c r="H21" s="411"/>
      <c r="I21" s="411">
        <v>50.264441560278151</v>
      </c>
      <c r="J21" s="411">
        <v>44.836082108702982</v>
      </c>
    </row>
    <row r="22" spans="2:10" x14ac:dyDescent="0.25">
      <c r="B22" s="443" t="s">
        <v>1</v>
      </c>
      <c r="C22" s="444">
        <v>100</v>
      </c>
      <c r="D22" s="444">
        <v>100</v>
      </c>
      <c r="E22" s="187"/>
      <c r="F22" s="444">
        <v>100</v>
      </c>
      <c r="G22" s="444">
        <v>100</v>
      </c>
      <c r="H22" s="187"/>
      <c r="I22" s="444">
        <v>100</v>
      </c>
      <c r="J22" s="444">
        <v>100</v>
      </c>
    </row>
    <row r="23" spans="2:10" x14ac:dyDescent="0.25">
      <c r="B23" s="441" t="s">
        <v>511</v>
      </c>
      <c r="C23" s="6">
        <v>15965.240999535032</v>
      </c>
      <c r="D23" s="6">
        <v>5421.717677732333</v>
      </c>
      <c r="E23" s="6"/>
      <c r="F23" s="6">
        <v>20252.468956091354</v>
      </c>
      <c r="G23" s="6">
        <v>6090.3494657568608</v>
      </c>
      <c r="H23" s="6"/>
      <c r="I23" s="6">
        <v>2083.2883049576749</v>
      </c>
      <c r="J23" s="6">
        <v>10590.62719484128</v>
      </c>
    </row>
    <row r="24" spans="2:10" x14ac:dyDescent="0.25">
      <c r="C24" s="411"/>
      <c r="D24" s="411"/>
      <c r="E24" s="411"/>
      <c r="F24" s="411"/>
      <c r="G24" s="411"/>
    </row>
    <row r="25" spans="2:10" x14ac:dyDescent="0.25">
      <c r="C25" s="411"/>
      <c r="D25" s="411"/>
      <c r="E25" s="411"/>
      <c r="F25" s="411"/>
      <c r="G25" s="411"/>
      <c r="H25" s="411"/>
    </row>
    <row r="29" spans="2:10" x14ac:dyDescent="0.25">
      <c r="E29" s="411"/>
      <c r="F29" s="411"/>
      <c r="G29" s="411"/>
      <c r="H29" s="411"/>
      <c r="I29" s="411"/>
      <c r="J29" s="411"/>
    </row>
    <row r="30" spans="2:10" x14ac:dyDescent="0.25">
      <c r="E30" s="411"/>
      <c r="F30" s="411"/>
      <c r="G30" s="411"/>
      <c r="H30" s="411"/>
      <c r="I30" s="411"/>
      <c r="J30" s="411"/>
    </row>
    <row r="31" spans="2:10" x14ac:dyDescent="0.25">
      <c r="E31" s="411"/>
      <c r="F31" s="411"/>
      <c r="G31" s="411"/>
      <c r="H31" s="411"/>
      <c r="I31" s="411"/>
      <c r="J31" s="411"/>
    </row>
  </sheetData>
  <mergeCells count="3">
    <mergeCell ref="C4:D4"/>
    <mergeCell ref="F4:G4"/>
    <mergeCell ref="I4:J4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E015-87D4-42F4-A92F-F0ED1243B9E4}">
  <dimension ref="A3:J21"/>
  <sheetViews>
    <sheetView topLeftCell="A12" workbookViewId="0">
      <selection activeCell="A18" sqref="A18:XFD18"/>
    </sheetView>
  </sheetViews>
  <sheetFormatPr defaultRowHeight="15" x14ac:dyDescent="0.25"/>
  <cols>
    <col min="1" max="1" width="31.7109375" customWidth="1"/>
  </cols>
  <sheetData>
    <row r="3" spans="1:10" x14ac:dyDescent="0.25">
      <c r="A3" s="475"/>
      <c r="B3" s="694" t="s">
        <v>1</v>
      </c>
      <c r="C3" s="694"/>
      <c r="D3" s="185"/>
      <c r="E3" s="694" t="s">
        <v>457</v>
      </c>
      <c r="F3" s="694"/>
      <c r="G3" s="694" t="s">
        <v>458</v>
      </c>
      <c r="H3" s="694"/>
      <c r="I3" s="694" t="s">
        <v>459</v>
      </c>
      <c r="J3" s="694"/>
    </row>
    <row r="4" spans="1:10" x14ac:dyDescent="0.25">
      <c r="A4" s="475"/>
      <c r="B4" t="s">
        <v>570</v>
      </c>
      <c r="C4" t="s">
        <v>498</v>
      </c>
      <c r="E4" t="s">
        <v>571</v>
      </c>
      <c r="F4" t="s">
        <v>572</v>
      </c>
      <c r="G4" t="s">
        <v>571</v>
      </c>
      <c r="H4" t="s">
        <v>572</v>
      </c>
      <c r="I4" t="s">
        <v>571</v>
      </c>
      <c r="J4" t="s">
        <v>572</v>
      </c>
    </row>
    <row r="5" spans="1:10" x14ac:dyDescent="0.25">
      <c r="A5" s="476" t="s">
        <v>573</v>
      </c>
      <c r="B5" s="411">
        <v>7.6665277881428695</v>
      </c>
      <c r="C5" s="411">
        <v>5.2495132285630302</v>
      </c>
      <c r="D5" s="411"/>
      <c r="E5" s="411">
        <v>7.8379508387135681</v>
      </c>
      <c r="F5" s="411">
        <v>8.8706333122466461</v>
      </c>
      <c r="G5" s="411">
        <v>8.536306945259204</v>
      </c>
      <c r="H5" s="411">
        <v>4.8306826403146532</v>
      </c>
      <c r="I5" s="411">
        <v>3.7378131920998872</v>
      </c>
      <c r="J5" s="411">
        <v>4.8836480027787257</v>
      </c>
    </row>
    <row r="6" spans="1:10" x14ac:dyDescent="0.25">
      <c r="A6" s="476" t="s">
        <v>574</v>
      </c>
      <c r="B6" s="411">
        <v>8.3095495618164339</v>
      </c>
      <c r="C6" s="411">
        <v>3.9257670086856815</v>
      </c>
      <c r="D6" s="411"/>
      <c r="E6" s="411">
        <v>5.8503683050537836</v>
      </c>
      <c r="F6" s="411">
        <v>0.76483596823819722</v>
      </c>
      <c r="G6" s="411">
        <v>10.754044484847237</v>
      </c>
      <c r="H6" s="411">
        <v>4.568520627589125</v>
      </c>
      <c r="I6" s="411">
        <v>7.97011797694213</v>
      </c>
      <c r="J6" s="411">
        <v>4.1826217231694187</v>
      </c>
    </row>
    <row r="7" spans="1:10" x14ac:dyDescent="0.25">
      <c r="A7" s="476" t="s">
        <v>575</v>
      </c>
      <c r="B7" s="411">
        <v>10.363189554142247</v>
      </c>
      <c r="C7" s="411">
        <v>4.8047610435235217</v>
      </c>
      <c r="D7" s="411"/>
      <c r="E7" s="411">
        <v>10.005288779076878</v>
      </c>
      <c r="F7" s="411">
        <v>2.9511649246416729</v>
      </c>
      <c r="G7" s="411">
        <v>12.828031769860083</v>
      </c>
      <c r="H7" s="411">
        <v>12.572977274862504</v>
      </c>
      <c r="I7" s="411">
        <v>2.299903973919168</v>
      </c>
      <c r="J7" s="411">
        <v>3.2881830642482659</v>
      </c>
    </row>
    <row r="8" spans="1:10" ht="24" x14ac:dyDescent="0.25">
      <c r="A8" s="476" t="s">
        <v>576</v>
      </c>
      <c r="B8" s="411">
        <v>12.478319779445782</v>
      </c>
      <c r="C8" s="411">
        <v>15.425261582400799</v>
      </c>
      <c r="D8" s="411"/>
      <c r="E8" s="411">
        <v>14.063367901745519</v>
      </c>
      <c r="F8" s="411">
        <v>5.9487593738425488</v>
      </c>
      <c r="G8" s="411">
        <v>10.365130885992668</v>
      </c>
      <c r="H8" s="411">
        <v>9.7855132362017816</v>
      </c>
      <c r="I8" s="411">
        <v>14.739847234623218</v>
      </c>
      <c r="J8" s="411">
        <v>17.90208461416664</v>
      </c>
    </row>
    <row r="9" spans="1:10" x14ac:dyDescent="0.25">
      <c r="A9" s="476" t="s">
        <v>577</v>
      </c>
      <c r="B9" s="411">
        <v>18.848418308973525</v>
      </c>
      <c r="C9" s="411">
        <v>17.442570999562484</v>
      </c>
      <c r="D9" s="411"/>
      <c r="E9" s="411">
        <v>21.469736165188454</v>
      </c>
      <c r="F9" s="411">
        <v>16.87322569417503</v>
      </c>
      <c r="G9" s="411">
        <v>16.044080082587026</v>
      </c>
      <c r="H9" s="411">
        <v>13.315522819536932</v>
      </c>
      <c r="I9" s="411">
        <v>19.965136153996269</v>
      </c>
      <c r="J9" s="411">
        <v>18.445856518854736</v>
      </c>
    </row>
    <row r="10" spans="1:10" x14ac:dyDescent="0.25">
      <c r="A10" s="476" t="s">
        <v>578</v>
      </c>
      <c r="B10" s="411">
        <v>23.84939531413124</v>
      </c>
      <c r="C10" s="411">
        <v>36.246384869550063</v>
      </c>
      <c r="D10" s="411"/>
      <c r="E10" s="411">
        <v>22.578344143473277</v>
      </c>
      <c r="F10" s="411">
        <v>20.429657079707869</v>
      </c>
      <c r="G10" s="411">
        <v>22.782711868683617</v>
      </c>
      <c r="H10" s="411">
        <v>21.586693087083823</v>
      </c>
      <c r="I10" s="411">
        <v>32.527825450022632</v>
      </c>
      <c r="J10" s="411">
        <v>41.563774408760565</v>
      </c>
    </row>
    <row r="11" spans="1:10" x14ac:dyDescent="0.25">
      <c r="A11" s="476" t="s">
        <v>559</v>
      </c>
      <c r="B11" s="411">
        <v>29.611705062047193</v>
      </c>
      <c r="C11" s="411">
        <v>10.910456722559255</v>
      </c>
      <c r="D11" s="411"/>
      <c r="E11" s="411">
        <v>30.674164694141986</v>
      </c>
      <c r="F11" s="411">
        <v>24.358418106781095</v>
      </c>
      <c r="G11" s="411">
        <v>32.887533007911173</v>
      </c>
      <c r="H11" s="411">
        <v>28.89021416553469</v>
      </c>
      <c r="I11" s="411">
        <v>13.298231331331294</v>
      </c>
      <c r="J11" s="411">
        <v>5.1453163213735467</v>
      </c>
    </row>
    <row r="12" spans="1:10" x14ac:dyDescent="0.25">
      <c r="A12" s="476" t="s">
        <v>561</v>
      </c>
      <c r="B12" s="411">
        <v>32.949427631003992</v>
      </c>
      <c r="C12" s="411">
        <v>28.923012272765376</v>
      </c>
      <c r="D12" s="411"/>
      <c r="E12" s="411">
        <v>34.496961635970877</v>
      </c>
      <c r="F12" s="411">
        <v>22.233358880499342</v>
      </c>
      <c r="G12" s="411">
        <v>29.438876005495413</v>
      </c>
      <c r="H12" s="411">
        <v>13.253920538050709</v>
      </c>
      <c r="I12" s="411">
        <v>40.657040380100376</v>
      </c>
      <c r="J12" s="411">
        <v>33.307798176765978</v>
      </c>
    </row>
    <row r="13" spans="1:10" x14ac:dyDescent="0.25">
      <c r="A13" s="476" t="s">
        <v>560</v>
      </c>
      <c r="B13" s="411">
        <v>45.915804121201688</v>
      </c>
      <c r="C13" s="411">
        <v>46.03389182934599</v>
      </c>
      <c r="D13" s="411"/>
      <c r="E13" s="411">
        <v>47.082816601871933</v>
      </c>
      <c r="F13" s="411">
        <v>60.670193772942184</v>
      </c>
      <c r="G13" s="411">
        <v>46.11389688595429</v>
      </c>
      <c r="H13" s="411">
        <v>27.940808169970555</v>
      </c>
      <c r="I13" s="411">
        <v>40.916361652957214</v>
      </c>
      <c r="J13" s="411">
        <v>48.254360795034742</v>
      </c>
    </row>
    <row r="14" spans="1:10" x14ac:dyDescent="0.25">
      <c r="A14" s="476" t="s">
        <v>579</v>
      </c>
      <c r="B14" s="411">
        <v>60.554355341452734</v>
      </c>
      <c r="C14" s="411">
        <v>63.494487868489657</v>
      </c>
      <c r="D14" s="411"/>
      <c r="E14" s="411">
        <v>64.906920225873463</v>
      </c>
      <c r="F14" s="411">
        <v>68.773679684055338</v>
      </c>
      <c r="G14" s="411">
        <v>54.379720598231316</v>
      </c>
      <c r="H14" s="411">
        <v>51.116675070103568</v>
      </c>
      <c r="I14" s="411">
        <v>68.17722734550351</v>
      </c>
      <c r="J14" s="411">
        <v>65.615336211733862</v>
      </c>
    </row>
    <row r="15" spans="1:10" x14ac:dyDescent="0.25">
      <c r="A15" s="475"/>
    </row>
    <row r="16" spans="1:10" x14ac:dyDescent="0.25">
      <c r="A16" s="475"/>
    </row>
    <row r="17" spans="1:10" ht="36" x14ac:dyDescent="0.25">
      <c r="A17" s="476" t="s">
        <v>580</v>
      </c>
      <c r="B17" s="411">
        <v>16.660234766193348</v>
      </c>
      <c r="C17" s="411">
        <v>14.693587412410414</v>
      </c>
      <c r="E17" s="411">
        <v>17.235391253390002</v>
      </c>
      <c r="F17" s="411">
        <v>5.6295288389489571</v>
      </c>
      <c r="G17" s="411">
        <v>14.18691737669316</v>
      </c>
      <c r="H17" s="411">
        <v>8.8920096572012213</v>
      </c>
      <c r="I17" s="411">
        <v>36.296629604837321</v>
      </c>
      <c r="J17" s="411">
        <v>22.670112412069336</v>
      </c>
    </row>
    <row r="18" spans="1:10" x14ac:dyDescent="0.25">
      <c r="A18" s="476"/>
      <c r="B18" s="411"/>
      <c r="C18" s="411"/>
      <c r="E18" s="411"/>
      <c r="F18" s="411"/>
      <c r="G18" s="411"/>
      <c r="H18" s="411"/>
      <c r="I18" s="411"/>
      <c r="J18" s="411"/>
    </row>
    <row r="19" spans="1:10" x14ac:dyDescent="0.25">
      <c r="A19" s="476"/>
      <c r="B19" s="411"/>
      <c r="C19" s="411"/>
      <c r="E19" s="411"/>
      <c r="F19" s="411"/>
      <c r="G19" s="411"/>
      <c r="H19" s="411"/>
      <c r="I19" s="411"/>
      <c r="J19" s="411"/>
    </row>
    <row r="20" spans="1:10" x14ac:dyDescent="0.25">
      <c r="B20" s="598" t="s">
        <v>793</v>
      </c>
    </row>
    <row r="21" spans="1:10" x14ac:dyDescent="0.25">
      <c r="B21" s="189" t="s">
        <v>794</v>
      </c>
    </row>
  </sheetData>
  <mergeCells count="4">
    <mergeCell ref="B3:C3"/>
    <mergeCell ref="E3:F3"/>
    <mergeCell ref="G3:H3"/>
    <mergeCell ref="I3:J3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E126-DC01-4739-84E8-749BEE8EB3C0}">
  <dimension ref="B3:F10"/>
  <sheetViews>
    <sheetView workbookViewId="0">
      <selection activeCell="E9" sqref="E9:E10"/>
    </sheetView>
  </sheetViews>
  <sheetFormatPr defaultRowHeight="15" x14ac:dyDescent="0.25"/>
  <cols>
    <col min="1" max="1" width="18.42578125" customWidth="1"/>
  </cols>
  <sheetData>
    <row r="3" spans="2:6" x14ac:dyDescent="0.25">
      <c r="B3" t="s">
        <v>581</v>
      </c>
    </row>
    <row r="5" spans="2:6" ht="48.75" x14ac:dyDescent="0.25">
      <c r="C5" s="477" t="s">
        <v>207</v>
      </c>
      <c r="D5" s="477" t="s">
        <v>567</v>
      </c>
      <c r="E5" s="478" t="s">
        <v>568</v>
      </c>
      <c r="F5" s="477" t="s">
        <v>1</v>
      </c>
    </row>
    <row r="6" spans="2:6" x14ac:dyDescent="0.25">
      <c r="B6" t="s">
        <v>497</v>
      </c>
      <c r="C6" s="411">
        <v>44.372306284953147</v>
      </c>
      <c r="D6" s="411">
        <v>38.190969263738737</v>
      </c>
      <c r="E6" s="411">
        <v>43.519963095087711</v>
      </c>
      <c r="F6" s="411">
        <v>41.23156480128295</v>
      </c>
    </row>
    <row r="7" spans="2:6" x14ac:dyDescent="0.25">
      <c r="B7" t="s">
        <v>498</v>
      </c>
      <c r="C7" s="411">
        <v>34.752422014885745</v>
      </c>
      <c r="D7" s="411">
        <v>35.597499265476031</v>
      </c>
      <c r="E7" s="411">
        <v>31.334006540863257</v>
      </c>
      <c r="F7" s="411">
        <v>33.515432735107851</v>
      </c>
    </row>
    <row r="9" spans="2:6" x14ac:dyDescent="0.25">
      <c r="E9" s="598" t="s">
        <v>795</v>
      </c>
    </row>
    <row r="10" spans="2:6" x14ac:dyDescent="0.25">
      <c r="E10" s="189" t="s">
        <v>796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1E35-B3B0-4124-AA09-10395B95E613}">
  <dimension ref="B3:I13"/>
  <sheetViews>
    <sheetView topLeftCell="B3" workbookViewId="0">
      <selection activeCell="I3" sqref="I3:I4"/>
    </sheetView>
  </sheetViews>
  <sheetFormatPr defaultRowHeight="15" x14ac:dyDescent="0.25"/>
  <sheetData>
    <row r="3" spans="2:9" x14ac:dyDescent="0.25">
      <c r="I3" s="189" t="s">
        <v>797</v>
      </c>
    </row>
    <row r="4" spans="2:9" x14ac:dyDescent="0.25">
      <c r="I4" s="189" t="s">
        <v>798</v>
      </c>
    </row>
    <row r="5" spans="2:9" ht="48.75" x14ac:dyDescent="0.25">
      <c r="C5" s="561" t="s">
        <v>1</v>
      </c>
      <c r="D5" s="562" t="s">
        <v>207</v>
      </c>
      <c r="E5" s="561" t="s">
        <v>567</v>
      </c>
      <c r="F5" s="561" t="s">
        <v>568</v>
      </c>
      <c r="G5" s="561"/>
    </row>
    <row r="6" spans="2:9" x14ac:dyDescent="0.25">
      <c r="B6" t="s">
        <v>706</v>
      </c>
      <c r="C6" s="411">
        <v>14.152853887347739</v>
      </c>
      <c r="D6" s="411">
        <v>11.996092317252501</v>
      </c>
      <c r="E6" s="411">
        <v>13.409992344455265</v>
      </c>
      <c r="F6" s="411">
        <v>39.621150925978391</v>
      </c>
      <c r="G6" s="411"/>
    </row>
    <row r="7" spans="2:9" x14ac:dyDescent="0.25">
      <c r="B7" t="s">
        <v>387</v>
      </c>
      <c r="C7" s="411">
        <v>38.087727744989891</v>
      </c>
      <c r="D7" s="411">
        <v>44.826079232428398</v>
      </c>
      <c r="E7" s="411">
        <v>34.427322232629329</v>
      </c>
      <c r="F7" s="411">
        <v>21.44545013487777</v>
      </c>
      <c r="G7" s="411"/>
    </row>
    <row r="8" spans="2:9" x14ac:dyDescent="0.25">
      <c r="B8" t="s">
        <v>388</v>
      </c>
      <c r="C8" s="411">
        <v>41.926146583516946</v>
      </c>
      <c r="D8" s="411">
        <v>38.237645029874386</v>
      </c>
      <c r="E8" s="411">
        <v>46.6281425268077</v>
      </c>
      <c r="F8" s="411">
        <v>22.647453536587697</v>
      </c>
      <c r="G8" s="411"/>
    </row>
    <row r="9" spans="2:9" x14ac:dyDescent="0.25">
      <c r="B9" t="s">
        <v>709</v>
      </c>
      <c r="C9" s="411">
        <v>5.8332717841453876</v>
      </c>
      <c r="D9" s="411">
        <v>4.9401834204448036</v>
      </c>
      <c r="E9" s="411">
        <v>5.5345428961084417</v>
      </c>
      <c r="F9" s="411">
        <v>16.28594540255612</v>
      </c>
      <c r="G9" s="411"/>
    </row>
    <row r="10" spans="2:9" x14ac:dyDescent="0.25">
      <c r="B10" t="s">
        <v>1</v>
      </c>
      <c r="C10">
        <v>100</v>
      </c>
      <c r="D10">
        <v>100</v>
      </c>
      <c r="E10">
        <v>100</v>
      </c>
      <c r="F10">
        <v>100</v>
      </c>
    </row>
    <row r="11" spans="2:9" ht="48.75" x14ac:dyDescent="0.25">
      <c r="C11" s="561" t="s">
        <v>1</v>
      </c>
      <c r="D11" s="562" t="s">
        <v>207</v>
      </c>
      <c r="E11" s="561" t="s">
        <v>567</v>
      </c>
      <c r="F11" s="561" t="s">
        <v>568</v>
      </c>
    </row>
    <row r="12" spans="2:9" x14ac:dyDescent="0.25">
      <c r="B12" t="s">
        <v>708</v>
      </c>
      <c r="C12" s="411">
        <f>+C7+C6</f>
        <v>52.24058163233763</v>
      </c>
      <c r="D12" s="411">
        <f>+D7+D6</f>
        <v>56.822171549680903</v>
      </c>
      <c r="E12" s="411">
        <f>+E7+E6</f>
        <v>47.837314577084598</v>
      </c>
      <c r="F12" s="411">
        <f>+F7+F6</f>
        <v>61.066601060856158</v>
      </c>
    </row>
    <row r="13" spans="2:9" x14ac:dyDescent="0.25">
      <c r="B13" t="s">
        <v>707</v>
      </c>
      <c r="C13" s="411">
        <f>+C9+C8</f>
        <v>47.759418367662335</v>
      </c>
      <c r="D13" s="411">
        <f>+D9+D8</f>
        <v>43.17782845031919</v>
      </c>
      <c r="E13" s="411">
        <f>+E9+E8</f>
        <v>52.162685422916141</v>
      </c>
      <c r="F13" s="411">
        <f>+F9+F8</f>
        <v>38.933398939143814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1C47-6F2E-47A5-BD91-871104E27E0E}">
  <dimension ref="A3:H6"/>
  <sheetViews>
    <sheetView workbookViewId="0">
      <selection activeCell="T12" sqref="T12"/>
    </sheetView>
  </sheetViews>
  <sheetFormatPr defaultRowHeight="15" x14ac:dyDescent="0.25"/>
  <sheetData>
    <row r="3" spans="1:8" ht="48.75" x14ac:dyDescent="0.25">
      <c r="B3" s="562" t="s">
        <v>207</v>
      </c>
      <c r="C3" s="561" t="s">
        <v>567</v>
      </c>
      <c r="D3" s="561" t="s">
        <v>568</v>
      </c>
      <c r="E3" s="561" t="s">
        <v>1</v>
      </c>
      <c r="H3" s="189" t="s">
        <v>799</v>
      </c>
    </row>
    <row r="4" spans="1:8" ht="48" x14ac:dyDescent="0.25">
      <c r="A4" s="563" t="s">
        <v>710</v>
      </c>
      <c r="B4" s="411">
        <v>33.290715694439811</v>
      </c>
      <c r="C4" s="411">
        <v>28.958714323710737</v>
      </c>
      <c r="D4" s="411">
        <v>21.671216359085982</v>
      </c>
      <c r="E4" s="411">
        <v>30.368063663501644</v>
      </c>
      <c r="H4" s="189"/>
    </row>
    <row r="5" spans="1:8" ht="60" x14ac:dyDescent="0.25">
      <c r="A5" s="563" t="s">
        <v>711</v>
      </c>
      <c r="B5" s="411">
        <v>9.3957904388364692</v>
      </c>
      <c r="C5" s="411">
        <v>11.274424841244096</v>
      </c>
      <c r="D5" s="411">
        <v>21.342173260071611</v>
      </c>
      <c r="E5" s="411">
        <v>11.038952429144059</v>
      </c>
    </row>
    <row r="6" spans="1:8" ht="48" x14ac:dyDescent="0.25">
      <c r="A6" s="563" t="s">
        <v>712</v>
      </c>
      <c r="B6" s="411">
        <v>57.313493866723832</v>
      </c>
      <c r="C6" s="411">
        <v>59.766860835045946</v>
      </c>
      <c r="D6" s="411">
        <v>56.98661038084245</v>
      </c>
      <c r="E6" s="411">
        <v>58.592983907353393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CA9E-D09F-4D44-ACD0-4DEC89553545}">
  <dimension ref="A4:J29"/>
  <sheetViews>
    <sheetView topLeftCell="A4" workbookViewId="0">
      <selection activeCell="A8" sqref="A8:E29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4" spans="1:10" x14ac:dyDescent="0.25">
      <c r="D4" s="2"/>
      <c r="F4" s="2"/>
      <c r="H4" s="2"/>
      <c r="J4" s="2"/>
    </row>
    <row r="5" spans="1:10" x14ac:dyDescent="0.25">
      <c r="D5" s="2"/>
      <c r="F5" s="2"/>
      <c r="H5" s="2"/>
      <c r="J5" s="2"/>
    </row>
    <row r="6" spans="1:10" x14ac:dyDescent="0.25">
      <c r="D6" s="2"/>
      <c r="F6" s="2"/>
      <c r="H6" s="2"/>
      <c r="J6" s="2"/>
    </row>
    <row r="7" spans="1:10" x14ac:dyDescent="0.25">
      <c r="D7" s="2"/>
      <c r="F7" s="2"/>
      <c r="H7" s="2"/>
      <c r="J7" s="2"/>
    </row>
    <row r="8" spans="1:10" x14ac:dyDescent="0.25">
      <c r="A8" s="610" t="s">
        <v>221</v>
      </c>
      <c r="B8" s="610"/>
      <c r="C8" s="610"/>
      <c r="D8" s="610"/>
      <c r="E8" s="610"/>
    </row>
    <row r="9" spans="1:10" x14ac:dyDescent="0.25">
      <c r="A9" s="348"/>
      <c r="B9" s="348"/>
      <c r="C9" s="611" t="s">
        <v>222</v>
      </c>
      <c r="D9" s="611"/>
      <c r="E9" s="611"/>
    </row>
    <row r="10" spans="1:10" x14ac:dyDescent="0.25">
      <c r="A10" s="349" t="s">
        <v>197</v>
      </c>
      <c r="B10" s="350" t="s">
        <v>198</v>
      </c>
      <c r="C10" s="351">
        <v>2017</v>
      </c>
      <c r="D10" s="351">
        <v>2019</v>
      </c>
      <c r="E10" s="351">
        <v>2021</v>
      </c>
    </row>
    <row r="11" spans="1:10" ht="23.25" x14ac:dyDescent="0.25">
      <c r="A11" s="339" t="s">
        <v>204</v>
      </c>
      <c r="B11" s="340" t="s">
        <v>15</v>
      </c>
      <c r="C11" s="352">
        <v>43016</v>
      </c>
      <c r="D11" s="352">
        <v>43547</v>
      </c>
      <c r="E11" s="352">
        <v>39089</v>
      </c>
    </row>
    <row r="12" spans="1:10" x14ac:dyDescent="0.25">
      <c r="A12" s="339" t="s">
        <v>205</v>
      </c>
      <c r="B12" s="340" t="s">
        <v>15</v>
      </c>
      <c r="C12" s="352">
        <v>325515</v>
      </c>
      <c r="D12" s="352">
        <v>338979</v>
      </c>
      <c r="E12" s="352">
        <v>365256</v>
      </c>
    </row>
    <row r="13" spans="1:10" ht="23.25" x14ac:dyDescent="0.25">
      <c r="A13" s="339" t="s">
        <v>206</v>
      </c>
      <c r="B13" s="340" t="s">
        <v>15</v>
      </c>
      <c r="C13" s="352">
        <v>208297</v>
      </c>
      <c r="D13" s="352">
        <v>218010</v>
      </c>
      <c r="E13" s="352">
        <v>176946</v>
      </c>
    </row>
    <row r="14" spans="1:10" x14ac:dyDescent="0.25">
      <c r="A14" s="339" t="s">
        <v>207</v>
      </c>
      <c r="B14" s="340" t="s">
        <v>17</v>
      </c>
      <c r="C14" s="352">
        <v>10539</v>
      </c>
      <c r="D14" s="352">
        <v>10228</v>
      </c>
      <c r="E14" s="352">
        <v>8786</v>
      </c>
    </row>
    <row r="15" spans="1:10" x14ac:dyDescent="0.25">
      <c r="A15" s="339" t="s">
        <v>208</v>
      </c>
      <c r="B15" s="340" t="s">
        <v>17</v>
      </c>
      <c r="C15" s="352">
        <v>47081</v>
      </c>
      <c r="D15" s="352">
        <v>57702</v>
      </c>
      <c r="E15" s="352">
        <v>54535</v>
      </c>
    </row>
    <row r="16" spans="1:10" ht="34.5" x14ac:dyDescent="0.25">
      <c r="A16" s="339" t="s">
        <v>209</v>
      </c>
      <c r="B16" s="340" t="s">
        <v>17</v>
      </c>
      <c r="C16" s="352">
        <v>578968</v>
      </c>
      <c r="D16" s="352">
        <v>652390</v>
      </c>
      <c r="E16" s="352">
        <v>590560</v>
      </c>
    </row>
    <row r="17" spans="1:5" x14ac:dyDescent="0.25">
      <c r="A17" s="339" t="s">
        <v>210</v>
      </c>
      <c r="B17" s="340" t="s">
        <v>17</v>
      </c>
      <c r="C17" s="352">
        <v>90690</v>
      </c>
      <c r="D17" s="352">
        <v>96516</v>
      </c>
      <c r="E17" s="352">
        <v>107936</v>
      </c>
    </row>
    <row r="18" spans="1:5" x14ac:dyDescent="0.25">
      <c r="A18" s="339" t="s">
        <v>211</v>
      </c>
      <c r="B18" s="340" t="s">
        <v>17</v>
      </c>
      <c r="C18" s="352">
        <v>50467</v>
      </c>
      <c r="D18" s="352">
        <v>58503</v>
      </c>
      <c r="E18" s="352">
        <v>55151</v>
      </c>
    </row>
    <row r="19" spans="1:5" ht="23.25" x14ac:dyDescent="0.25">
      <c r="A19" s="339" t="s">
        <v>212</v>
      </c>
      <c r="B19" s="340" t="s">
        <v>17</v>
      </c>
      <c r="C19" s="352">
        <v>11471</v>
      </c>
      <c r="D19" s="352">
        <v>13549</v>
      </c>
      <c r="E19" s="352">
        <v>13113</v>
      </c>
    </row>
    <row r="20" spans="1:5" ht="23.25" x14ac:dyDescent="0.25">
      <c r="A20" s="339" t="s">
        <v>213</v>
      </c>
      <c r="B20" s="340" t="s">
        <v>17</v>
      </c>
      <c r="C20" s="352">
        <v>17157</v>
      </c>
      <c r="D20" s="352">
        <v>18929</v>
      </c>
      <c r="E20" s="352">
        <v>17080</v>
      </c>
    </row>
    <row r="21" spans="1:5" ht="23.25" x14ac:dyDescent="0.25">
      <c r="A21" s="339" t="s">
        <v>214</v>
      </c>
      <c r="B21" s="340" t="s">
        <v>16</v>
      </c>
      <c r="C21" s="352">
        <v>21556</v>
      </c>
      <c r="D21" s="352">
        <v>21760</v>
      </c>
      <c r="E21" s="352">
        <v>17088</v>
      </c>
    </row>
    <row r="22" spans="1:5" ht="34.5" x14ac:dyDescent="0.25">
      <c r="A22" s="339" t="s">
        <v>215</v>
      </c>
      <c r="B22" s="340" t="s">
        <v>16</v>
      </c>
      <c r="C22" s="352">
        <v>5456</v>
      </c>
      <c r="D22" s="352">
        <v>6312</v>
      </c>
      <c r="E22" s="352">
        <v>3015</v>
      </c>
    </row>
    <row r="23" spans="1:5" x14ac:dyDescent="0.25">
      <c r="A23" s="339" t="s">
        <v>216</v>
      </c>
      <c r="B23" s="340" t="s">
        <v>16</v>
      </c>
      <c r="C23" s="352">
        <v>335507</v>
      </c>
      <c r="D23" s="352">
        <v>344819</v>
      </c>
      <c r="E23" s="352">
        <v>349986</v>
      </c>
    </row>
    <row r="24" spans="1:5" x14ac:dyDescent="0.25">
      <c r="A24" s="341" t="s">
        <v>217</v>
      </c>
      <c r="B24" s="342"/>
      <c r="C24" s="353">
        <v>17059480</v>
      </c>
      <c r="D24" s="353">
        <v>17438078</v>
      </c>
      <c r="E24" s="353">
        <v>17617330</v>
      </c>
    </row>
    <row r="25" spans="1:5" x14ac:dyDescent="0.25">
      <c r="A25" s="344"/>
      <c r="B25" s="345"/>
      <c r="C25" s="352"/>
      <c r="D25" s="352"/>
      <c r="E25" s="352"/>
    </row>
    <row r="26" spans="1:5" x14ac:dyDescent="0.25">
      <c r="A26" s="344" t="s">
        <v>218</v>
      </c>
      <c r="B26" s="345"/>
      <c r="C26" s="352">
        <v>380002</v>
      </c>
      <c r="D26" s="352">
        <v>396075</v>
      </c>
      <c r="E26" s="352">
        <v>417458</v>
      </c>
    </row>
    <row r="27" spans="1:5" x14ac:dyDescent="0.25">
      <c r="A27" s="344" t="s">
        <v>219</v>
      </c>
      <c r="B27" s="345"/>
      <c r="C27" s="352">
        <v>645593</v>
      </c>
      <c r="D27" s="352">
        <v>677759</v>
      </c>
      <c r="E27" s="352">
        <v>627436</v>
      </c>
    </row>
    <row r="28" spans="1:5" x14ac:dyDescent="0.25">
      <c r="A28" s="346" t="s">
        <v>220</v>
      </c>
      <c r="B28" s="347"/>
      <c r="C28" s="354">
        <v>720125</v>
      </c>
      <c r="D28" s="354">
        <v>807410</v>
      </c>
      <c r="E28" s="354">
        <v>753648</v>
      </c>
    </row>
    <row r="29" spans="1:5" x14ac:dyDescent="0.25">
      <c r="A29"/>
      <c r="B29"/>
      <c r="C29"/>
      <c r="D29"/>
      <c r="E29"/>
    </row>
  </sheetData>
  <mergeCells count="2">
    <mergeCell ref="A8:E8"/>
    <mergeCell ref="C9:E9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13FF-E75C-4936-B253-D5AC54AC1383}">
  <dimension ref="A1:V104"/>
  <sheetViews>
    <sheetView topLeftCell="A36" workbookViewId="0">
      <selection activeCell="J113" sqref="J113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.42578125" style="29" customWidth="1"/>
    <col min="6" max="6" width="9.7109375" style="29" bestFit="1" customWidth="1"/>
    <col min="7" max="7" width="10.7109375" style="29" customWidth="1"/>
    <col min="8" max="8" width="3.85546875" style="29" customWidth="1"/>
    <col min="9" max="9" width="9.140625" style="29"/>
    <col min="10" max="10" width="20.85546875" style="29" bestFit="1" customWidth="1"/>
    <col min="11" max="11" width="12" style="29" bestFit="1" customWidth="1"/>
    <col min="12" max="12" width="10.140625" style="29" customWidth="1"/>
    <col min="13" max="13" width="15.5703125" style="29" customWidth="1"/>
    <col min="14" max="14" width="9.140625" style="29"/>
    <col min="15" max="15" width="14.140625" style="29" customWidth="1"/>
    <col min="16" max="16384" width="9.140625" style="29"/>
  </cols>
  <sheetData>
    <row r="1" spans="1:7" hidden="1" x14ac:dyDescent="0.25">
      <c r="A1" s="27" t="s">
        <v>20</v>
      </c>
    </row>
    <row r="2" spans="1:7" hidden="1" x14ac:dyDescent="0.25">
      <c r="A2" s="27"/>
      <c r="B2" s="27">
        <v>2019</v>
      </c>
      <c r="C2" s="27">
        <v>2020</v>
      </c>
      <c r="D2" s="27">
        <v>2021</v>
      </c>
      <c r="F2" s="30" t="s">
        <v>21</v>
      </c>
      <c r="G2" s="30" t="s">
        <v>12</v>
      </c>
    </row>
    <row r="3" spans="1:7" hidden="1" x14ac:dyDescent="0.25">
      <c r="A3" s="31" t="s">
        <v>15</v>
      </c>
      <c r="B3" s="32">
        <v>350769.19622273056</v>
      </c>
      <c r="C3" s="32">
        <v>371446.1098555387</v>
      </c>
      <c r="D3" s="32">
        <v>392251.84133562923</v>
      </c>
      <c r="F3" s="33">
        <f>100*(C3-B3)/B3</f>
        <v>5.8947347302637034</v>
      </c>
      <c r="G3" s="33">
        <f>100*(D3-C3)/C3</f>
        <v>5.6012786049050858</v>
      </c>
    </row>
    <row r="4" spans="1:7" hidden="1" x14ac:dyDescent="0.25">
      <c r="A4" s="29" t="s">
        <v>16</v>
      </c>
      <c r="B4" s="34">
        <v>603127.18278931698</v>
      </c>
      <c r="C4" s="34">
        <v>540277.3102493987</v>
      </c>
      <c r="D4" s="34">
        <v>594630.83345780137</v>
      </c>
      <c r="F4" s="35">
        <f t="shared" ref="F4:G6" si="0">100*(C4-B4)/B4</f>
        <v>-10.420666541549805</v>
      </c>
      <c r="G4" s="35">
        <f t="shared" si="0"/>
        <v>10.0603009190433</v>
      </c>
    </row>
    <row r="5" spans="1:7" hidden="1" x14ac:dyDescent="0.25">
      <c r="A5" s="36" t="s">
        <v>17</v>
      </c>
      <c r="B5" s="37">
        <v>557082.85774071049</v>
      </c>
      <c r="C5" s="37">
        <v>530546.49131055863</v>
      </c>
      <c r="D5" s="37">
        <v>559514.40784038941</v>
      </c>
      <c r="F5" s="38">
        <f t="shared" si="0"/>
        <v>-4.7634505462566192</v>
      </c>
      <c r="G5" s="38">
        <f t="shared" si="0"/>
        <v>5.4600147214759795</v>
      </c>
    </row>
    <row r="6" spans="1:7" hidden="1" x14ac:dyDescent="0.25">
      <c r="A6" s="39" t="s">
        <v>1</v>
      </c>
      <c r="B6" s="40">
        <v>1510979.2367527636</v>
      </c>
      <c r="C6" s="40">
        <v>1442269.9114154913</v>
      </c>
      <c r="D6" s="40">
        <v>1546397.0826338318</v>
      </c>
      <c r="F6" s="41">
        <f t="shared" si="0"/>
        <v>-4.5473374925346537</v>
      </c>
      <c r="G6" s="41">
        <f t="shared" si="0"/>
        <v>7.219672988681201</v>
      </c>
    </row>
    <row r="7" spans="1:7" hidden="1" x14ac:dyDescent="0.25">
      <c r="A7" s="31"/>
      <c r="B7" s="34"/>
      <c r="C7" s="34"/>
      <c r="D7" s="34"/>
      <c r="F7" s="35"/>
      <c r="G7" s="35"/>
    </row>
    <row r="8" spans="1:7" hidden="1" x14ac:dyDescent="0.25">
      <c r="B8" s="34"/>
      <c r="C8" s="34"/>
      <c r="D8" s="34"/>
      <c r="F8" s="35"/>
      <c r="G8" s="35"/>
    </row>
    <row r="9" spans="1:7" hidden="1" x14ac:dyDescent="0.25">
      <c r="B9" s="34"/>
      <c r="C9" s="34"/>
      <c r="D9" s="34"/>
      <c r="F9" s="35"/>
      <c r="G9" s="35"/>
    </row>
    <row r="10" spans="1:7" hidden="1" x14ac:dyDescent="0.25">
      <c r="B10" s="34"/>
      <c r="C10" s="34"/>
      <c r="D10" s="34"/>
      <c r="F10" s="35"/>
      <c r="G10" s="35"/>
    </row>
    <row r="11" spans="1:7" hidden="1" x14ac:dyDescent="0.25">
      <c r="B11" s="34"/>
      <c r="C11" s="34"/>
      <c r="D11" s="34"/>
      <c r="F11" s="35"/>
      <c r="G11" s="35"/>
    </row>
    <row r="12" spans="1:7" hidden="1" x14ac:dyDescent="0.25">
      <c r="B12" s="34"/>
      <c r="C12" s="34"/>
      <c r="D12" s="34"/>
      <c r="F12" s="35"/>
      <c r="G12" s="35"/>
    </row>
    <row r="13" spans="1:7" hidden="1" x14ac:dyDescent="0.25">
      <c r="B13" s="34"/>
      <c r="C13" s="34"/>
      <c r="D13" s="34"/>
      <c r="F13" s="35"/>
      <c r="G13" s="35"/>
    </row>
    <row r="14" spans="1:7" hidden="1" x14ac:dyDescent="0.25">
      <c r="B14" s="34"/>
      <c r="C14" s="34"/>
      <c r="D14" s="34"/>
      <c r="F14" s="35"/>
      <c r="G14" s="35"/>
    </row>
    <row r="15" spans="1:7" hidden="1" x14ac:dyDescent="0.25">
      <c r="B15" s="34"/>
      <c r="C15" s="34"/>
      <c r="D15" s="34"/>
      <c r="F15" s="35"/>
      <c r="G15" s="35"/>
    </row>
    <row r="16" spans="1:7" hidden="1" x14ac:dyDescent="0.25">
      <c r="B16" s="34"/>
      <c r="C16" s="34"/>
      <c r="D16" s="34"/>
      <c r="F16" s="35"/>
      <c r="G16" s="35"/>
    </row>
    <row r="17" spans="1:7" hidden="1" x14ac:dyDescent="0.25">
      <c r="A17" s="42" t="s">
        <v>22</v>
      </c>
      <c r="B17" s="34"/>
      <c r="C17" s="34"/>
      <c r="D17" s="34"/>
    </row>
    <row r="18" spans="1:7" hidden="1" x14ac:dyDescent="0.25">
      <c r="A18" s="43"/>
      <c r="B18" s="27">
        <v>2019</v>
      </c>
      <c r="C18" s="27">
        <v>2020</v>
      </c>
      <c r="D18" s="27">
        <v>2021</v>
      </c>
      <c r="F18" s="30" t="s">
        <v>21</v>
      </c>
      <c r="G18" s="30" t="s">
        <v>12</v>
      </c>
    </row>
    <row r="19" spans="1:7" hidden="1" x14ac:dyDescent="0.25">
      <c r="A19" s="31" t="s">
        <v>15</v>
      </c>
      <c r="B19" s="32">
        <v>42272.483519113193</v>
      </c>
      <c r="C19" s="32">
        <v>43357.829197746789</v>
      </c>
      <c r="D19" s="32">
        <v>46960.231931916482</v>
      </c>
      <c r="F19" s="33">
        <f>100*(C19-B19)/B19</f>
        <v>2.5674992058199382</v>
      </c>
      <c r="G19" s="33">
        <f>100*(D19-C19)/C19</f>
        <v>8.3085403509013815</v>
      </c>
    </row>
    <row r="20" spans="1:7" hidden="1" x14ac:dyDescent="0.25">
      <c r="A20" s="29" t="s">
        <v>16</v>
      </c>
      <c r="B20" s="34">
        <v>133105.30457387742</v>
      </c>
      <c r="C20" s="34">
        <v>129459.24364231102</v>
      </c>
      <c r="D20" s="34">
        <v>132489.01130230076</v>
      </c>
      <c r="F20" s="35">
        <f t="shared" ref="F20:G22" si="1">100*(C20-B20)/B20</f>
        <v>-2.7392303734542236</v>
      </c>
      <c r="G20" s="35">
        <f t="shared" si="1"/>
        <v>2.340325475993684</v>
      </c>
    </row>
    <row r="21" spans="1:7" hidden="1" x14ac:dyDescent="0.25">
      <c r="A21" s="36" t="s">
        <v>17</v>
      </c>
      <c r="B21" s="37">
        <v>80524.009624450104</v>
      </c>
      <c r="C21" s="37">
        <v>72832.80271627914</v>
      </c>
      <c r="D21" s="37">
        <v>78889.842564188351</v>
      </c>
      <c r="F21" s="38">
        <f t="shared" si="1"/>
        <v>-9.5514455179783102</v>
      </c>
      <c r="G21" s="38">
        <f t="shared" si="1"/>
        <v>8.3163624383706143</v>
      </c>
    </row>
    <row r="22" spans="1:7" hidden="1" x14ac:dyDescent="0.25">
      <c r="A22" s="39" t="s">
        <v>1</v>
      </c>
      <c r="B22" s="40">
        <v>255901.79771744055</v>
      </c>
      <c r="C22" s="40">
        <v>245649.87555633788</v>
      </c>
      <c r="D22" s="40">
        <v>258339.08579840473</v>
      </c>
      <c r="F22" s="41">
        <f t="shared" si="1"/>
        <v>-4.0061938808349256</v>
      </c>
      <c r="G22" s="41">
        <f t="shared" si="1"/>
        <v>5.1655675433699466</v>
      </c>
    </row>
    <row r="23" spans="1:7" hidden="1" x14ac:dyDescent="0.25">
      <c r="B23" s="34"/>
      <c r="C23" s="34"/>
      <c r="D23" s="34"/>
      <c r="F23" s="35"/>
      <c r="G23" s="35"/>
    </row>
    <row r="24" spans="1:7" hidden="1" x14ac:dyDescent="0.25">
      <c r="B24" s="34"/>
      <c r="C24" s="34"/>
      <c r="D24" s="34"/>
      <c r="F24" s="35"/>
      <c r="G24" s="35"/>
    </row>
    <row r="25" spans="1:7" hidden="1" x14ac:dyDescent="0.25">
      <c r="B25" s="34"/>
      <c r="C25" s="34"/>
      <c r="D25" s="34"/>
      <c r="F25" s="35"/>
      <c r="G25" s="35"/>
    </row>
    <row r="26" spans="1:7" hidden="1" x14ac:dyDescent="0.25">
      <c r="B26" s="34"/>
      <c r="C26" s="34"/>
      <c r="D26" s="34"/>
      <c r="F26" s="35"/>
      <c r="G26" s="35"/>
    </row>
    <row r="27" spans="1:7" hidden="1" x14ac:dyDescent="0.25">
      <c r="B27" s="34"/>
      <c r="C27" s="34"/>
      <c r="D27" s="34"/>
      <c r="F27" s="35"/>
      <c r="G27" s="35"/>
    </row>
    <row r="28" spans="1:7" hidden="1" x14ac:dyDescent="0.25">
      <c r="B28" s="34"/>
      <c r="C28" s="34"/>
      <c r="D28" s="34"/>
      <c r="F28" s="35"/>
      <c r="G28" s="35"/>
    </row>
    <row r="29" spans="1:7" hidden="1" x14ac:dyDescent="0.25">
      <c r="B29" s="34"/>
      <c r="C29" s="34"/>
      <c r="D29" s="34"/>
      <c r="F29" s="35"/>
      <c r="G29" s="35"/>
    </row>
    <row r="30" spans="1:7" hidden="1" x14ac:dyDescent="0.25">
      <c r="B30" s="34"/>
      <c r="C30" s="34"/>
      <c r="D30" s="34"/>
      <c r="F30" s="35"/>
      <c r="G30" s="35"/>
    </row>
    <row r="31" spans="1:7" hidden="1" x14ac:dyDescent="0.25">
      <c r="B31" s="34"/>
      <c r="C31" s="34"/>
      <c r="D31" s="34"/>
      <c r="F31" s="35"/>
      <c r="G31" s="35"/>
    </row>
    <row r="32" spans="1:7" hidden="1" x14ac:dyDescent="0.25">
      <c r="B32" s="34"/>
      <c r="C32" s="34"/>
      <c r="D32" s="34"/>
      <c r="F32" s="35"/>
      <c r="G32" s="35"/>
    </row>
    <row r="33" spans="1:9" hidden="1" x14ac:dyDescent="0.25">
      <c r="B33" s="34"/>
      <c r="C33" s="34"/>
      <c r="D33" s="34"/>
      <c r="F33" s="35"/>
      <c r="G33" s="35"/>
    </row>
    <row r="34" spans="1:9" hidden="1" x14ac:dyDescent="0.25">
      <c r="B34" s="34"/>
      <c r="C34" s="34"/>
      <c r="D34" s="34"/>
      <c r="F34" s="35"/>
      <c r="G34" s="35"/>
    </row>
    <row r="35" spans="1:9" hidden="1" x14ac:dyDescent="0.25">
      <c r="B35" s="34"/>
      <c r="C35" s="34"/>
      <c r="D35" s="34"/>
      <c r="F35" s="35"/>
      <c r="G35" s="35"/>
    </row>
    <row r="36" spans="1:9" x14ac:dyDescent="0.25">
      <c r="B36" s="34"/>
      <c r="C36" s="34"/>
      <c r="D36" s="34"/>
      <c r="F36" s="35"/>
      <c r="G36" s="35"/>
    </row>
    <row r="37" spans="1:9" x14ac:dyDescent="0.25">
      <c r="B37" s="34"/>
      <c r="C37" s="34"/>
      <c r="D37" s="34"/>
      <c r="F37" s="35"/>
      <c r="G37" s="35"/>
      <c r="I37" s="264" t="s">
        <v>800</v>
      </c>
    </row>
    <row r="38" spans="1:9" x14ac:dyDescent="0.25">
      <c r="A38" s="29" t="s">
        <v>23</v>
      </c>
    </row>
    <row r="39" spans="1:9" x14ac:dyDescent="0.25">
      <c r="A39" s="27"/>
      <c r="B39" s="27">
        <v>2019</v>
      </c>
      <c r="C39" s="27">
        <v>2020</v>
      </c>
      <c r="D39" s="27">
        <v>2021</v>
      </c>
      <c r="F39" s="30" t="s">
        <v>21</v>
      </c>
      <c r="G39" s="30" t="s">
        <v>12</v>
      </c>
    </row>
    <row r="40" spans="1:9" x14ac:dyDescent="0.2">
      <c r="A40" s="31" t="s">
        <v>15</v>
      </c>
      <c r="B40" s="32">
        <f t="shared" ref="B40:D42" si="2">B19+B3</f>
        <v>393041.67974184378</v>
      </c>
      <c r="C40" s="32">
        <f t="shared" si="2"/>
        <v>414803.93905328552</v>
      </c>
      <c r="D40" s="32">
        <f t="shared" si="2"/>
        <v>439212.07326754573</v>
      </c>
      <c r="F40" s="33">
        <f>100*(C40-B40)/B40</f>
        <v>5.5368833467574099</v>
      </c>
      <c r="G40" s="33">
        <f>100*(D40-C40)/C40</f>
        <v>5.8842580593538552</v>
      </c>
      <c r="H40" s="44"/>
    </row>
    <row r="41" spans="1:9" x14ac:dyDescent="0.2">
      <c r="A41" s="29" t="s">
        <v>16</v>
      </c>
      <c r="B41" s="34">
        <f t="shared" si="2"/>
        <v>736232.48736319435</v>
      </c>
      <c r="C41" s="34">
        <f t="shared" si="2"/>
        <v>669736.55389170977</v>
      </c>
      <c r="D41" s="34">
        <f t="shared" si="2"/>
        <v>727119.8447601021</v>
      </c>
      <c r="F41" s="35">
        <f t="shared" ref="F41:G43" si="3">100*(C41-B41)/B41</f>
        <v>-9.031920570313158</v>
      </c>
      <c r="G41" s="35">
        <f t="shared" si="3"/>
        <v>8.568039258862175</v>
      </c>
      <c r="H41" s="44"/>
    </row>
    <row r="42" spans="1:9" x14ac:dyDescent="0.2">
      <c r="A42" s="36" t="s">
        <v>17</v>
      </c>
      <c r="B42" s="37">
        <f t="shared" si="2"/>
        <v>637606.86736516061</v>
      </c>
      <c r="C42" s="37">
        <f t="shared" si="2"/>
        <v>603379.2940268378</v>
      </c>
      <c r="D42" s="37">
        <f t="shared" si="2"/>
        <v>638404.2504045777</v>
      </c>
      <c r="F42" s="38">
        <f t="shared" si="3"/>
        <v>-5.3681312247724753</v>
      </c>
      <c r="G42" s="38">
        <f t="shared" si="3"/>
        <v>5.8047991909019707</v>
      </c>
      <c r="H42" s="44"/>
    </row>
    <row r="43" spans="1:9" x14ac:dyDescent="0.2">
      <c r="A43" s="39" t="s">
        <v>1</v>
      </c>
      <c r="B43" s="40">
        <f>B6+B22</f>
        <v>1766881.0344702043</v>
      </c>
      <c r="C43" s="40">
        <f>C6+C22</f>
        <v>1687919.7869718291</v>
      </c>
      <c r="D43" s="40">
        <f>D6+D22</f>
        <v>1804736.1684322364</v>
      </c>
      <c r="F43" s="41">
        <f t="shared" si="3"/>
        <v>-4.4689623103035627</v>
      </c>
      <c r="G43" s="41">
        <f t="shared" si="3"/>
        <v>6.9207306154031665</v>
      </c>
      <c r="H43" s="44"/>
    </row>
    <row r="44" spans="1:9" x14ac:dyDescent="0.2">
      <c r="A44" s="29" t="s">
        <v>1</v>
      </c>
      <c r="B44" s="34">
        <v>1766881.0344702001</v>
      </c>
      <c r="C44" s="34">
        <v>1687919.7869718301</v>
      </c>
      <c r="D44" s="34">
        <v>1804736.1684322399</v>
      </c>
      <c r="F44" s="35">
        <v>-4.4689623103035627</v>
      </c>
      <c r="G44" s="35">
        <v>6.9207306154031665</v>
      </c>
      <c r="H44" s="44"/>
    </row>
    <row r="45" spans="1:9" x14ac:dyDescent="0.2">
      <c r="H45" s="44"/>
    </row>
    <row r="46" spans="1:9" x14ac:dyDescent="0.2">
      <c r="F46" s="705" t="s">
        <v>24</v>
      </c>
      <c r="G46" s="705"/>
      <c r="H46" s="44"/>
    </row>
    <row r="47" spans="1:9" x14ac:dyDescent="0.2">
      <c r="A47" s="27" t="s">
        <v>23</v>
      </c>
      <c r="B47" s="27">
        <v>2019</v>
      </c>
      <c r="C47" s="27">
        <v>2020</v>
      </c>
      <c r="D47" s="27">
        <v>2021</v>
      </c>
      <c r="F47" s="45" t="s">
        <v>21</v>
      </c>
      <c r="G47" s="45" t="s">
        <v>12</v>
      </c>
      <c r="H47" s="44"/>
    </row>
    <row r="48" spans="1:9" x14ac:dyDescent="0.2">
      <c r="A48" s="31" t="s">
        <v>15</v>
      </c>
      <c r="B48" s="46">
        <f>B40/B$43*100</f>
        <v>22.244943042229018</v>
      </c>
      <c r="C48" s="46">
        <f t="shared" ref="C48:D51" si="4">C40/C$43*100</f>
        <v>24.574860858610723</v>
      </c>
      <c r="D48" s="46">
        <f t="shared" si="4"/>
        <v>24.336636066261512</v>
      </c>
      <c r="E48" s="31"/>
      <c r="F48" s="47">
        <f t="shared" ref="F48:G50" si="5">C48-B48</f>
        <v>2.3299178163817054</v>
      </c>
      <c r="G48" s="47">
        <f t="shared" si="5"/>
        <v>-0.2382247923492109</v>
      </c>
      <c r="H48" s="44"/>
    </row>
    <row r="49" spans="1:8" x14ac:dyDescent="0.2">
      <c r="A49" s="29" t="s">
        <v>16</v>
      </c>
      <c r="B49" s="48">
        <f>B41/B$43*100</f>
        <v>41.668480955988763</v>
      </c>
      <c r="C49" s="48">
        <f t="shared" si="4"/>
        <v>39.678221622914563</v>
      </c>
      <c r="D49" s="48">
        <f t="shared" si="4"/>
        <v>40.289536912852299</v>
      </c>
      <c r="F49" s="49">
        <f t="shared" si="5"/>
        <v>-1.9902593330741993</v>
      </c>
      <c r="G49" s="49">
        <f t="shared" si="5"/>
        <v>0.61131528993773543</v>
      </c>
      <c r="H49" s="44"/>
    </row>
    <row r="50" spans="1:8" x14ac:dyDescent="0.2">
      <c r="A50" s="29" t="s">
        <v>17</v>
      </c>
      <c r="B50" s="48">
        <f>B42/B$43*100</f>
        <v>36.086576001781907</v>
      </c>
      <c r="C50" s="48">
        <f t="shared" si="4"/>
        <v>35.746917518474945</v>
      </c>
      <c r="D50" s="48">
        <f t="shared" si="4"/>
        <v>35.373827020885592</v>
      </c>
      <c r="F50" s="49">
        <f t="shared" si="5"/>
        <v>-0.33965848330696247</v>
      </c>
      <c r="G50" s="49">
        <f t="shared" si="5"/>
        <v>-0.37309049758935231</v>
      </c>
      <c r="H50" s="44"/>
    </row>
    <row r="51" spans="1:8" x14ac:dyDescent="0.2">
      <c r="A51" s="39" t="s">
        <v>1</v>
      </c>
      <c r="B51" s="50">
        <f>B43/B$43*100</f>
        <v>100</v>
      </c>
      <c r="C51" s="50">
        <f t="shared" si="4"/>
        <v>100</v>
      </c>
      <c r="D51" s="50">
        <f t="shared" si="4"/>
        <v>100</v>
      </c>
      <c r="E51" s="39"/>
      <c r="F51" s="51">
        <v>-4.4689623103035601</v>
      </c>
      <c r="G51" s="51">
        <v>6.92073061540317</v>
      </c>
      <c r="H51" s="44"/>
    </row>
    <row r="52" spans="1:8" x14ac:dyDescent="0.2">
      <c r="B52" s="48"/>
      <c r="C52" s="48"/>
      <c r="D52" s="48"/>
      <c r="F52" s="49"/>
      <c r="G52" s="49"/>
      <c r="H52" s="44"/>
    </row>
    <row r="55" spans="1:8" hidden="1" x14ac:dyDescent="0.25"/>
    <row r="56" spans="1:8" hidden="1" x14ac:dyDescent="0.25">
      <c r="A56" s="29" t="s">
        <v>25</v>
      </c>
    </row>
    <row r="57" spans="1:8" hidden="1" x14ac:dyDescent="0.25">
      <c r="A57" s="27"/>
      <c r="B57" s="27" t="s">
        <v>26</v>
      </c>
      <c r="C57" s="27" t="s">
        <v>27</v>
      </c>
      <c r="D57" s="27" t="s">
        <v>1</v>
      </c>
    </row>
    <row r="58" spans="1:8" hidden="1" x14ac:dyDescent="0.25">
      <c r="A58" s="31" t="s">
        <v>15</v>
      </c>
      <c r="B58" s="32">
        <v>392251.84133562923</v>
      </c>
      <c r="C58" s="32">
        <v>46960.231931916482</v>
      </c>
      <c r="D58" s="32">
        <v>439212.07326754573</v>
      </c>
      <c r="F58" s="52"/>
    </row>
    <row r="59" spans="1:8" hidden="1" x14ac:dyDescent="0.25">
      <c r="A59" s="29" t="s">
        <v>16</v>
      </c>
      <c r="B59" s="34">
        <v>594630.83345780137</v>
      </c>
      <c r="C59" s="34">
        <v>132489.01130230076</v>
      </c>
      <c r="D59" s="34">
        <v>727119.8447601021</v>
      </c>
      <c r="F59" s="52"/>
    </row>
    <row r="60" spans="1:8" hidden="1" x14ac:dyDescent="0.25">
      <c r="A60" s="36" t="s">
        <v>17</v>
      </c>
      <c r="B60" s="37">
        <v>559514.40784038941</v>
      </c>
      <c r="C60" s="37">
        <v>78889.842564188351</v>
      </c>
      <c r="D60" s="37">
        <v>638404.2504045777</v>
      </c>
      <c r="F60" s="52"/>
    </row>
    <row r="61" spans="1:8" hidden="1" x14ac:dyDescent="0.25">
      <c r="A61" s="39" t="s">
        <v>1</v>
      </c>
      <c r="B61" s="40">
        <v>1546397.0826338318</v>
      </c>
      <c r="C61" s="40">
        <v>258339.08579840473</v>
      </c>
      <c r="D61" s="40">
        <v>1804736.1684322364</v>
      </c>
      <c r="F61" s="52"/>
    </row>
    <row r="62" spans="1:8" hidden="1" x14ac:dyDescent="0.25"/>
    <row r="63" spans="1:8" hidden="1" x14ac:dyDescent="0.25">
      <c r="A63" s="42" t="s">
        <v>25</v>
      </c>
      <c r="B63" s="42"/>
      <c r="C63" s="42"/>
      <c r="D63" s="42"/>
    </row>
    <row r="64" spans="1:8" hidden="1" x14ac:dyDescent="0.25">
      <c r="A64" s="27"/>
      <c r="B64" s="27" t="s">
        <v>26</v>
      </c>
      <c r="C64" s="27" t="s">
        <v>27</v>
      </c>
      <c r="D64" s="27" t="s">
        <v>1</v>
      </c>
    </row>
    <row r="65" spans="1:10" hidden="1" x14ac:dyDescent="0.25">
      <c r="A65" s="29" t="s">
        <v>15</v>
      </c>
      <c r="B65" s="53">
        <v>89.308073527543783</v>
      </c>
      <c r="C65" s="53">
        <v>10.69192647245621</v>
      </c>
      <c r="D65" s="53">
        <v>100</v>
      </c>
    </row>
    <row r="66" spans="1:10" hidden="1" x14ac:dyDescent="0.25">
      <c r="A66" s="29" t="s">
        <v>16</v>
      </c>
      <c r="B66" s="53">
        <v>81.778930631990562</v>
      </c>
      <c r="C66" s="53">
        <v>18.221069368009442</v>
      </c>
      <c r="D66" s="53">
        <v>100</v>
      </c>
    </row>
    <row r="67" spans="1:10" hidden="1" x14ac:dyDescent="0.25">
      <c r="A67" s="29" t="s">
        <v>17</v>
      </c>
      <c r="B67" s="53">
        <v>87.642650794666039</v>
      </c>
      <c r="C67" s="53">
        <v>12.357349205333968</v>
      </c>
      <c r="D67" s="53">
        <v>100</v>
      </c>
    </row>
    <row r="68" spans="1:10" hidden="1" x14ac:dyDescent="0.25">
      <c r="A68" s="43" t="s">
        <v>1</v>
      </c>
      <c r="B68" s="54">
        <v>85.685492964723906</v>
      </c>
      <c r="C68" s="54">
        <v>14.314507035276094</v>
      </c>
      <c r="D68" s="54">
        <v>100</v>
      </c>
    </row>
    <row r="69" spans="1:10" hidden="1" x14ac:dyDescent="0.25">
      <c r="A69" s="42"/>
      <c r="B69" s="42"/>
      <c r="C69" s="42"/>
      <c r="D69" s="42"/>
    </row>
    <row r="70" spans="1:10" hidden="1" x14ac:dyDescent="0.25">
      <c r="A70" s="29" t="s">
        <v>25</v>
      </c>
    </row>
    <row r="71" spans="1:10" hidden="1" x14ac:dyDescent="0.25">
      <c r="A71" s="27"/>
      <c r="B71" s="27" t="s">
        <v>26</v>
      </c>
    </row>
    <row r="72" spans="1:10" hidden="1" x14ac:dyDescent="0.25">
      <c r="A72" s="31" t="s">
        <v>15</v>
      </c>
      <c r="B72" s="32">
        <v>392251.84133562923</v>
      </c>
    </row>
    <row r="73" spans="1:10" hidden="1" x14ac:dyDescent="0.25">
      <c r="A73" s="29" t="s">
        <v>16</v>
      </c>
      <c r="B73" s="34">
        <v>594630.83345780137</v>
      </c>
    </row>
    <row r="74" spans="1:10" hidden="1" x14ac:dyDescent="0.25">
      <c r="A74" s="36" t="s">
        <v>17</v>
      </c>
      <c r="B74" s="37">
        <v>559514.40784038941</v>
      </c>
    </row>
    <row r="75" spans="1:10" hidden="1" x14ac:dyDescent="0.25">
      <c r="A75" s="39" t="s">
        <v>1</v>
      </c>
      <c r="B75" s="40">
        <v>1546397.0826338318</v>
      </c>
    </row>
    <row r="76" spans="1:10" hidden="1" x14ac:dyDescent="0.25"/>
    <row r="77" spans="1:10" hidden="1" x14ac:dyDescent="0.25"/>
    <row r="78" spans="1:10" hidden="1" x14ac:dyDescent="0.25"/>
    <row r="79" spans="1:10" hidden="1" x14ac:dyDescent="0.25"/>
    <row r="80" spans="1:10" hidden="1" x14ac:dyDescent="0.25">
      <c r="J80" s="29" t="s">
        <v>25</v>
      </c>
    </row>
    <row r="81" spans="10:22" hidden="1" x14ac:dyDescent="0.25">
      <c r="J81" s="27"/>
      <c r="K81" s="621" t="s">
        <v>26</v>
      </c>
      <c r="L81" s="621"/>
      <c r="M81" s="621" t="s">
        <v>27</v>
      </c>
      <c r="N81" s="621"/>
      <c r="O81" s="621" t="s">
        <v>1</v>
      </c>
      <c r="P81" s="621"/>
    </row>
    <row r="82" spans="10:22" hidden="1" x14ac:dyDescent="0.25">
      <c r="J82" s="27"/>
      <c r="K82" s="27" t="s">
        <v>9</v>
      </c>
      <c r="L82" s="27" t="s">
        <v>8</v>
      </c>
      <c r="M82" s="27" t="s">
        <v>9</v>
      </c>
      <c r="N82" s="27" t="s">
        <v>8</v>
      </c>
      <c r="O82" s="27" t="s">
        <v>9</v>
      </c>
      <c r="P82" s="27" t="s">
        <v>8</v>
      </c>
    </row>
    <row r="83" spans="10:22" hidden="1" x14ac:dyDescent="0.25">
      <c r="J83" s="31" t="s">
        <v>15</v>
      </c>
      <c r="K83" s="32">
        <v>392251.84133562923</v>
      </c>
      <c r="L83" s="55">
        <f>K83/$O83*100</f>
        <v>89.308073527543783</v>
      </c>
      <c r="M83" s="32">
        <v>46960.231931916482</v>
      </c>
      <c r="N83" s="55">
        <f>M83/$O83*100</f>
        <v>10.69192647245621</v>
      </c>
      <c r="O83" s="32">
        <v>439212.07326754573</v>
      </c>
      <c r="P83" s="32">
        <v>100</v>
      </c>
    </row>
    <row r="84" spans="10:22" hidden="1" x14ac:dyDescent="0.25">
      <c r="J84" s="29" t="s">
        <v>16</v>
      </c>
      <c r="K84" s="34">
        <v>594630.83345780137</v>
      </c>
      <c r="L84" s="53">
        <f t="shared" ref="L84:N86" si="6">K84/$O84*100</f>
        <v>81.778930631990562</v>
      </c>
      <c r="M84" s="34">
        <v>132489.01130230076</v>
      </c>
      <c r="N84" s="53">
        <f t="shared" si="6"/>
        <v>18.221069368009442</v>
      </c>
      <c r="O84" s="34">
        <v>727119.8447601021</v>
      </c>
      <c r="P84" s="34">
        <v>100</v>
      </c>
    </row>
    <row r="85" spans="10:22" hidden="1" x14ac:dyDescent="0.25">
      <c r="J85" s="36" t="s">
        <v>17</v>
      </c>
      <c r="K85" s="37">
        <v>559514.40784038941</v>
      </c>
      <c r="L85" s="56">
        <f t="shared" si="6"/>
        <v>87.642650794666039</v>
      </c>
      <c r="M85" s="37">
        <v>78889.842564188351</v>
      </c>
      <c r="N85" s="56">
        <f t="shared" si="6"/>
        <v>12.357349205333968</v>
      </c>
      <c r="O85" s="37">
        <v>638404.2504045777</v>
      </c>
      <c r="P85" s="37">
        <v>100</v>
      </c>
    </row>
    <row r="86" spans="10:22" hidden="1" x14ac:dyDescent="0.25">
      <c r="J86" s="39" t="s">
        <v>1</v>
      </c>
      <c r="K86" s="40">
        <v>1546397.0826338318</v>
      </c>
      <c r="L86" s="57">
        <f t="shared" si="6"/>
        <v>85.685492964723906</v>
      </c>
      <c r="M86" s="40">
        <v>258339.08579840473</v>
      </c>
      <c r="N86" s="57">
        <f t="shared" si="6"/>
        <v>14.314507035276094</v>
      </c>
      <c r="O86" s="40">
        <v>1804736.1684322364</v>
      </c>
      <c r="P86" s="40">
        <v>100</v>
      </c>
    </row>
    <row r="87" spans="10:22" hidden="1" x14ac:dyDescent="0.25">
      <c r="K87" s="34"/>
      <c r="L87" s="53"/>
      <c r="M87" s="34"/>
      <c r="N87" s="53"/>
      <c r="O87" s="34"/>
      <c r="P87" s="34"/>
    </row>
    <row r="88" spans="10:22" hidden="1" x14ac:dyDescent="0.25">
      <c r="K88" s="34"/>
      <c r="L88" s="53"/>
      <c r="M88" s="34"/>
      <c r="N88" s="53"/>
      <c r="O88" s="34"/>
      <c r="P88" s="34"/>
    </row>
    <row r="89" spans="10:22" hidden="1" x14ac:dyDescent="0.25">
      <c r="K89" s="34"/>
      <c r="L89" s="53"/>
      <c r="M89" s="34"/>
      <c r="N89" s="53"/>
      <c r="O89" s="34"/>
      <c r="P89" s="34"/>
    </row>
    <row r="90" spans="10:22" hidden="1" x14ac:dyDescent="0.25">
      <c r="K90" s="34"/>
      <c r="L90" s="53"/>
      <c r="M90" s="34"/>
      <c r="N90" s="53"/>
      <c r="O90" s="34"/>
      <c r="P90" s="34"/>
    </row>
    <row r="91" spans="10:22" hidden="1" x14ac:dyDescent="0.25"/>
    <row r="92" spans="10:22" hidden="1" x14ac:dyDescent="0.25"/>
    <row r="93" spans="10:22" hidden="1" x14ac:dyDescent="0.25"/>
    <row r="94" spans="10:22" hidden="1" x14ac:dyDescent="0.25">
      <c r="K94" s="28"/>
      <c r="N94" s="28"/>
      <c r="O94" s="28"/>
    </row>
    <row r="95" spans="10:22" hidden="1" x14ac:dyDescent="0.25">
      <c r="J95" s="27" t="s">
        <v>20</v>
      </c>
      <c r="K95" s="28"/>
      <c r="M95" s="28"/>
      <c r="N95" s="28"/>
      <c r="O95" s="28"/>
    </row>
    <row r="96" spans="10:22" hidden="1" x14ac:dyDescent="0.25">
      <c r="J96" s="27"/>
      <c r="K96" s="706">
        <v>2019</v>
      </c>
      <c r="L96" s="702"/>
      <c r="M96" s="707"/>
      <c r="N96" s="706">
        <v>2020</v>
      </c>
      <c r="O96" s="702"/>
      <c r="P96" s="707">
        <v>2020</v>
      </c>
      <c r="Q96" s="621">
        <v>2021</v>
      </c>
      <c r="R96" s="702"/>
      <c r="S96" s="702">
        <v>2021</v>
      </c>
      <c r="U96" s="703" t="s">
        <v>28</v>
      </c>
      <c r="V96" s="704"/>
    </row>
    <row r="97" spans="10:22" hidden="1" x14ac:dyDescent="0.25">
      <c r="J97" s="27"/>
      <c r="K97" s="59" t="s">
        <v>29</v>
      </c>
      <c r="L97" s="25" t="s">
        <v>30</v>
      </c>
      <c r="M97" s="25" t="s">
        <v>1</v>
      </c>
      <c r="N97" s="59" t="s">
        <v>29</v>
      </c>
      <c r="O97" s="26" t="s">
        <v>30</v>
      </c>
      <c r="P97" s="25" t="s">
        <v>1</v>
      </c>
      <c r="Q97" s="60" t="s">
        <v>29</v>
      </c>
      <c r="R97" s="26" t="s">
        <v>30</v>
      </c>
      <c r="S97" s="26" t="s">
        <v>1</v>
      </c>
      <c r="U97" s="26" t="s">
        <v>29</v>
      </c>
      <c r="V97" s="26" t="s">
        <v>30</v>
      </c>
    </row>
    <row r="98" spans="10:22" hidden="1" x14ac:dyDescent="0.25">
      <c r="J98" s="31" t="s">
        <v>15</v>
      </c>
      <c r="K98" s="61">
        <v>261336.6</v>
      </c>
      <c r="L98" s="61">
        <v>35305.410000000003</v>
      </c>
      <c r="M98" s="62">
        <v>350769.19622273056</v>
      </c>
      <c r="N98" s="63">
        <v>282385.5</v>
      </c>
      <c r="O98" s="64">
        <v>34111.74</v>
      </c>
      <c r="P98" s="62">
        <v>371446.1098555387</v>
      </c>
      <c r="Q98" s="64">
        <v>286866.90000000002</v>
      </c>
      <c r="R98" s="64">
        <v>50448.21</v>
      </c>
      <c r="S98" s="34">
        <v>392251.84133562923</v>
      </c>
      <c r="T98" s="52"/>
      <c r="U98" s="65">
        <f>(N98-K98)/K98*100</f>
        <v>8.0543253413413929</v>
      </c>
      <c r="V98" s="65">
        <f>(O98-L98)/L98*100</f>
        <v>-3.3809832544077678</v>
      </c>
    </row>
    <row r="99" spans="10:22" hidden="1" x14ac:dyDescent="0.25">
      <c r="J99" s="29" t="s">
        <v>16</v>
      </c>
      <c r="K99" s="61">
        <v>308673.09999999998</v>
      </c>
      <c r="L99" s="61">
        <v>222156.3</v>
      </c>
      <c r="M99" s="62">
        <v>603127.18278931698</v>
      </c>
      <c r="N99" s="63">
        <v>292859.5</v>
      </c>
      <c r="O99" s="64">
        <v>171102.7</v>
      </c>
      <c r="P99" s="62">
        <v>540277.3102493987</v>
      </c>
      <c r="Q99" s="64">
        <v>305912.2</v>
      </c>
      <c r="R99" s="64">
        <v>212154.8</v>
      </c>
      <c r="S99" s="34">
        <v>594630.83345780137</v>
      </c>
      <c r="U99" s="65">
        <f t="shared" ref="U99:V101" si="7">(N99-K99)/K99*100</f>
        <v>-5.1230897671355153</v>
      </c>
      <c r="V99" s="65">
        <f t="shared" si="7"/>
        <v>-22.980937295048566</v>
      </c>
    </row>
    <row r="100" spans="10:22" hidden="1" x14ac:dyDescent="0.25">
      <c r="J100" s="36" t="s">
        <v>17</v>
      </c>
      <c r="K100" s="61">
        <v>340139.6</v>
      </c>
      <c r="L100" s="61">
        <v>133887.70000000001</v>
      </c>
      <c r="M100" s="62">
        <v>557082.85774071049</v>
      </c>
      <c r="N100" s="63">
        <v>345830.05</v>
      </c>
      <c r="O100" s="64">
        <v>98188.87</v>
      </c>
      <c r="P100" s="62">
        <v>530546.49131055863</v>
      </c>
      <c r="Q100" s="64">
        <v>340726.1</v>
      </c>
      <c r="R100" s="64">
        <v>132545.00005</v>
      </c>
      <c r="S100" s="34">
        <v>559514.40784038941</v>
      </c>
      <c r="U100" s="65">
        <f t="shared" si="7"/>
        <v>1.6729748609100532</v>
      </c>
      <c r="V100" s="65">
        <f t="shared" si="7"/>
        <v>-26.663263316943986</v>
      </c>
    </row>
    <row r="101" spans="10:22" hidden="1" x14ac:dyDescent="0.25">
      <c r="J101" s="39" t="s">
        <v>1</v>
      </c>
      <c r="K101" s="66">
        <v>910149.3</v>
      </c>
      <c r="L101" s="66">
        <v>391349.3</v>
      </c>
      <c r="M101" s="67">
        <v>1510979.2367527636</v>
      </c>
      <c r="N101" s="68">
        <v>921075.5</v>
      </c>
      <c r="O101" s="69">
        <v>303403.3</v>
      </c>
      <c r="P101" s="67">
        <v>1442269.9114154913</v>
      </c>
      <c r="Q101" s="69">
        <v>933505.2</v>
      </c>
      <c r="R101" s="69">
        <v>395148.0000005</v>
      </c>
      <c r="S101" s="40">
        <v>1546397.0826338318</v>
      </c>
      <c r="U101" s="65">
        <f t="shared" si="7"/>
        <v>1.2004843600934432</v>
      </c>
      <c r="V101" s="65">
        <f t="shared" si="7"/>
        <v>-22.472507297189491</v>
      </c>
    </row>
    <row r="102" spans="10:22" hidden="1" x14ac:dyDescent="0.25">
      <c r="L102" s="70"/>
      <c r="P102" s="52"/>
      <c r="V102" s="52"/>
    </row>
    <row r="103" spans="10:22" hidden="1" x14ac:dyDescent="0.25">
      <c r="L103" s="70"/>
    </row>
    <row r="104" spans="10:22" hidden="1" x14ac:dyDescent="0.25"/>
  </sheetData>
  <mergeCells count="8">
    <mergeCell ref="Q96:S96"/>
    <mergeCell ref="U96:V96"/>
    <mergeCell ref="F46:G46"/>
    <mergeCell ref="K81:L81"/>
    <mergeCell ref="M81:N81"/>
    <mergeCell ref="O81:P81"/>
    <mergeCell ref="K96:M96"/>
    <mergeCell ref="N96:P9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91FB-E528-4C18-BF09-FADACCF9BD13}">
  <dimension ref="A1:H42"/>
  <sheetViews>
    <sheetView topLeftCell="A31" workbookViewId="0">
      <selection activeCell="A33" sqref="A33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.42578125" style="29" customWidth="1"/>
    <col min="6" max="6" width="9.7109375" style="29" bestFit="1" customWidth="1"/>
    <col min="7" max="7" width="10.7109375" style="29" customWidth="1"/>
    <col min="8" max="8" width="3.85546875" style="29" customWidth="1"/>
    <col min="9" max="9" width="9.140625" style="29"/>
    <col min="10" max="10" width="20.85546875" style="29" bestFit="1" customWidth="1"/>
    <col min="11" max="11" width="12" style="29" bestFit="1" customWidth="1"/>
    <col min="12" max="12" width="10.140625" style="29" customWidth="1"/>
    <col min="13" max="13" width="15.5703125" style="29" customWidth="1"/>
    <col min="14" max="14" width="9.140625" style="29"/>
    <col min="15" max="15" width="14.140625" style="29" customWidth="1"/>
    <col min="16" max="16384" width="9.140625" style="29"/>
  </cols>
  <sheetData>
    <row r="1" spans="1:7" hidden="1" x14ac:dyDescent="0.25">
      <c r="A1" s="27" t="s">
        <v>20</v>
      </c>
    </row>
    <row r="2" spans="1:7" hidden="1" x14ac:dyDescent="0.25">
      <c r="A2" s="27"/>
      <c r="B2" s="27">
        <v>2019</v>
      </c>
      <c r="C2" s="27">
        <v>2020</v>
      </c>
      <c r="D2" s="27">
        <v>2021</v>
      </c>
      <c r="F2" s="30" t="s">
        <v>21</v>
      </c>
      <c r="G2" s="30" t="s">
        <v>12</v>
      </c>
    </row>
    <row r="3" spans="1:7" hidden="1" x14ac:dyDescent="0.25">
      <c r="A3" s="31" t="s">
        <v>15</v>
      </c>
      <c r="B3" s="32">
        <v>350769.19622273056</v>
      </c>
      <c r="C3" s="32">
        <v>371446.1098555387</v>
      </c>
      <c r="D3" s="32">
        <v>392251.84133562923</v>
      </c>
      <c r="F3" s="33">
        <f>100*(C3-B3)/B3</f>
        <v>5.8947347302637034</v>
      </c>
      <c r="G3" s="33">
        <f>100*(D3-C3)/C3</f>
        <v>5.6012786049050858</v>
      </c>
    </row>
    <row r="4" spans="1:7" hidden="1" x14ac:dyDescent="0.25">
      <c r="A4" s="29" t="s">
        <v>16</v>
      </c>
      <c r="B4" s="34">
        <v>603127.18278931698</v>
      </c>
      <c r="C4" s="34">
        <v>540277.3102493987</v>
      </c>
      <c r="D4" s="34">
        <v>594630.83345780137</v>
      </c>
      <c r="F4" s="35">
        <f t="shared" ref="F4:G6" si="0">100*(C4-B4)/B4</f>
        <v>-10.420666541549805</v>
      </c>
      <c r="G4" s="35">
        <f t="shared" si="0"/>
        <v>10.0603009190433</v>
      </c>
    </row>
    <row r="5" spans="1:7" hidden="1" x14ac:dyDescent="0.25">
      <c r="A5" s="36" t="s">
        <v>17</v>
      </c>
      <c r="B5" s="37">
        <v>557082.85774071049</v>
      </c>
      <c r="C5" s="37">
        <v>530546.49131055863</v>
      </c>
      <c r="D5" s="37">
        <v>559514.40784038941</v>
      </c>
      <c r="F5" s="38">
        <f t="shared" si="0"/>
        <v>-4.7634505462566192</v>
      </c>
      <c r="G5" s="38">
        <f t="shared" si="0"/>
        <v>5.4600147214759795</v>
      </c>
    </row>
    <row r="6" spans="1:7" hidden="1" x14ac:dyDescent="0.25">
      <c r="A6" s="39" t="s">
        <v>1</v>
      </c>
      <c r="B6" s="40">
        <v>1510979.2367527636</v>
      </c>
      <c r="C6" s="40">
        <v>1442269.9114154913</v>
      </c>
      <c r="D6" s="40">
        <v>1546397.0826338318</v>
      </c>
      <c r="F6" s="41">
        <f t="shared" si="0"/>
        <v>-4.5473374925346537</v>
      </c>
      <c r="G6" s="41">
        <f t="shared" si="0"/>
        <v>7.219672988681201</v>
      </c>
    </row>
    <row r="7" spans="1:7" hidden="1" x14ac:dyDescent="0.25">
      <c r="A7" s="31"/>
      <c r="B7" s="34"/>
      <c r="C7" s="34"/>
      <c r="D7" s="34"/>
      <c r="F7" s="35"/>
      <c r="G7" s="35"/>
    </row>
    <row r="8" spans="1:7" hidden="1" x14ac:dyDescent="0.25">
      <c r="B8" s="34"/>
      <c r="C8" s="34"/>
      <c r="D8" s="34"/>
      <c r="F8" s="35"/>
      <c r="G8" s="35"/>
    </row>
    <row r="9" spans="1:7" hidden="1" x14ac:dyDescent="0.25">
      <c r="B9" s="34"/>
      <c r="C9" s="34"/>
      <c r="D9" s="34"/>
      <c r="F9" s="35"/>
      <c r="G9" s="35"/>
    </row>
    <row r="10" spans="1:7" hidden="1" x14ac:dyDescent="0.25">
      <c r="B10" s="34"/>
      <c r="C10" s="34"/>
      <c r="D10" s="34"/>
      <c r="F10" s="35"/>
      <c r="G10" s="35"/>
    </row>
    <row r="11" spans="1:7" hidden="1" x14ac:dyDescent="0.25">
      <c r="B11" s="34"/>
      <c r="C11" s="34"/>
      <c r="D11" s="34"/>
      <c r="F11" s="35"/>
      <c r="G11" s="35"/>
    </row>
    <row r="12" spans="1:7" hidden="1" x14ac:dyDescent="0.25">
      <c r="B12" s="34"/>
      <c r="C12" s="34"/>
      <c r="D12" s="34"/>
      <c r="F12" s="35"/>
      <c r="G12" s="35"/>
    </row>
    <row r="13" spans="1:7" hidden="1" x14ac:dyDescent="0.25">
      <c r="B13" s="34"/>
      <c r="C13" s="34"/>
      <c r="D13" s="34"/>
      <c r="F13" s="35"/>
      <c r="G13" s="35"/>
    </row>
    <row r="14" spans="1:7" hidden="1" x14ac:dyDescent="0.25">
      <c r="B14" s="34"/>
      <c r="C14" s="34"/>
      <c r="D14" s="34"/>
      <c r="F14" s="35"/>
      <c r="G14" s="35"/>
    </row>
    <row r="15" spans="1:7" hidden="1" x14ac:dyDescent="0.25">
      <c r="B15" s="34"/>
      <c r="C15" s="34"/>
      <c r="D15" s="34"/>
      <c r="F15" s="35"/>
      <c r="G15" s="35"/>
    </row>
    <row r="16" spans="1:7" hidden="1" x14ac:dyDescent="0.25">
      <c r="B16" s="34"/>
      <c r="C16" s="34"/>
      <c r="D16" s="34"/>
      <c r="F16" s="35"/>
      <c r="G16" s="35"/>
    </row>
    <row r="17" spans="1:7" hidden="1" x14ac:dyDescent="0.25">
      <c r="A17" s="42" t="s">
        <v>22</v>
      </c>
      <c r="B17" s="34"/>
      <c r="C17" s="34"/>
      <c r="D17" s="34"/>
    </row>
    <row r="18" spans="1:7" hidden="1" x14ac:dyDescent="0.25">
      <c r="A18" s="43"/>
      <c r="B18" s="27">
        <v>2019</v>
      </c>
      <c r="C18" s="27">
        <v>2020</v>
      </c>
      <c r="D18" s="27">
        <v>2021</v>
      </c>
      <c r="F18" s="30" t="s">
        <v>21</v>
      </c>
      <c r="G18" s="30" t="s">
        <v>12</v>
      </c>
    </row>
    <row r="19" spans="1:7" hidden="1" x14ac:dyDescent="0.25">
      <c r="A19" s="31" t="s">
        <v>15</v>
      </c>
      <c r="B19" s="32">
        <v>42272.483519113193</v>
      </c>
      <c r="C19" s="32">
        <v>43357.829197746789</v>
      </c>
      <c r="D19" s="32">
        <v>46960.231931916482</v>
      </c>
      <c r="F19" s="33">
        <f>100*(C19-B19)/B19</f>
        <v>2.5674992058199382</v>
      </c>
      <c r="G19" s="33">
        <f>100*(D19-C19)/C19</f>
        <v>8.3085403509013815</v>
      </c>
    </row>
    <row r="20" spans="1:7" hidden="1" x14ac:dyDescent="0.25">
      <c r="A20" s="29" t="s">
        <v>16</v>
      </c>
      <c r="B20" s="34">
        <v>133105.30457387742</v>
      </c>
      <c r="C20" s="34">
        <v>129459.24364231102</v>
      </c>
      <c r="D20" s="34">
        <v>132489.01130230076</v>
      </c>
      <c r="F20" s="35">
        <f t="shared" ref="F20:G22" si="1">100*(C20-B20)/B20</f>
        <v>-2.7392303734542236</v>
      </c>
      <c r="G20" s="35">
        <f t="shared" si="1"/>
        <v>2.340325475993684</v>
      </c>
    </row>
    <row r="21" spans="1:7" hidden="1" x14ac:dyDescent="0.25">
      <c r="A21" s="36" t="s">
        <v>17</v>
      </c>
      <c r="B21" s="37">
        <v>80524.009624450104</v>
      </c>
      <c r="C21" s="37">
        <v>72832.80271627914</v>
      </c>
      <c r="D21" s="37">
        <v>78889.842564188351</v>
      </c>
      <c r="F21" s="38">
        <f t="shared" si="1"/>
        <v>-9.5514455179783102</v>
      </c>
      <c r="G21" s="38">
        <f t="shared" si="1"/>
        <v>8.3163624383706143</v>
      </c>
    </row>
    <row r="22" spans="1:7" hidden="1" x14ac:dyDescent="0.25">
      <c r="A22" s="39" t="s">
        <v>1</v>
      </c>
      <c r="B22" s="40">
        <v>255901.79771744055</v>
      </c>
      <c r="C22" s="40">
        <v>245649.87555633788</v>
      </c>
      <c r="D22" s="40">
        <v>258339.08579840473</v>
      </c>
      <c r="F22" s="41">
        <f t="shared" si="1"/>
        <v>-4.0061938808349256</v>
      </c>
      <c r="G22" s="41">
        <f t="shared" si="1"/>
        <v>5.1655675433699466</v>
      </c>
    </row>
    <row r="23" spans="1:7" hidden="1" x14ac:dyDescent="0.25">
      <c r="B23" s="34"/>
      <c r="C23" s="34"/>
      <c r="D23" s="34"/>
      <c r="F23" s="35"/>
      <c r="G23" s="35"/>
    </row>
    <row r="24" spans="1:7" hidden="1" x14ac:dyDescent="0.25">
      <c r="B24" s="34"/>
      <c r="C24" s="34"/>
      <c r="D24" s="34"/>
      <c r="F24" s="35"/>
      <c r="G24" s="35"/>
    </row>
    <row r="25" spans="1:7" hidden="1" x14ac:dyDescent="0.25">
      <c r="B25" s="34"/>
      <c r="C25" s="34"/>
      <c r="D25" s="34"/>
      <c r="F25" s="35"/>
      <c r="G25" s="35"/>
    </row>
    <row r="26" spans="1:7" hidden="1" x14ac:dyDescent="0.25">
      <c r="B26" s="34"/>
      <c r="C26" s="34"/>
      <c r="D26" s="34"/>
      <c r="F26" s="35"/>
      <c r="G26" s="35"/>
    </row>
    <row r="27" spans="1:7" hidden="1" x14ac:dyDescent="0.25">
      <c r="B27" s="34"/>
      <c r="C27" s="34"/>
      <c r="D27" s="34"/>
      <c r="F27" s="35"/>
      <c r="G27" s="35"/>
    </row>
    <row r="28" spans="1:7" hidden="1" x14ac:dyDescent="0.25">
      <c r="B28" s="34"/>
      <c r="C28" s="34"/>
      <c r="D28" s="34"/>
      <c r="F28" s="35"/>
      <c r="G28" s="35"/>
    </row>
    <row r="29" spans="1:7" hidden="1" x14ac:dyDescent="0.25">
      <c r="B29" s="34"/>
      <c r="C29" s="34"/>
      <c r="D29" s="34"/>
      <c r="F29" s="35"/>
      <c r="G29" s="35"/>
    </row>
    <row r="30" spans="1:7" hidden="1" x14ac:dyDescent="0.25">
      <c r="B30" s="34"/>
      <c r="C30" s="34"/>
      <c r="D30" s="34"/>
      <c r="F30" s="35"/>
      <c r="G30" s="35"/>
    </row>
    <row r="31" spans="1:7" x14ac:dyDescent="0.25">
      <c r="B31" s="34"/>
      <c r="C31" s="34"/>
      <c r="D31" s="34"/>
      <c r="F31" s="35"/>
      <c r="G31" s="35"/>
    </row>
    <row r="32" spans="1:7" x14ac:dyDescent="0.25">
      <c r="B32" s="34"/>
      <c r="C32" s="34"/>
      <c r="D32" s="34"/>
      <c r="F32" s="35"/>
      <c r="G32" s="35"/>
    </row>
    <row r="33" spans="1:8" x14ac:dyDescent="0.25">
      <c r="A33" s="264" t="s">
        <v>801</v>
      </c>
      <c r="B33" s="34"/>
      <c r="C33" s="34"/>
      <c r="D33" s="34"/>
      <c r="F33" s="35"/>
      <c r="G33" s="35"/>
    </row>
    <row r="34" spans="1:8" x14ac:dyDescent="0.25">
      <c r="B34" s="34"/>
      <c r="C34" s="34"/>
      <c r="D34" s="34"/>
      <c r="F34" s="35"/>
      <c r="G34" s="35"/>
    </row>
    <row r="35" spans="1:8" x14ac:dyDescent="0.25">
      <c r="A35" s="29" t="s">
        <v>23</v>
      </c>
    </row>
    <row r="36" spans="1:8" x14ac:dyDescent="0.25">
      <c r="A36" s="27"/>
      <c r="B36" s="27">
        <v>2019</v>
      </c>
      <c r="C36" s="27">
        <v>2020</v>
      </c>
      <c r="D36" s="27">
        <v>2021</v>
      </c>
      <c r="F36" s="30" t="s">
        <v>21</v>
      </c>
      <c r="G36" s="30" t="s">
        <v>12</v>
      </c>
    </row>
    <row r="37" spans="1:8" x14ac:dyDescent="0.2">
      <c r="A37" s="31" t="s">
        <v>15</v>
      </c>
      <c r="B37" s="32">
        <f t="shared" ref="B37:D39" si="2">B19+B3</f>
        <v>393041.67974184378</v>
      </c>
      <c r="C37" s="32">
        <f t="shared" si="2"/>
        <v>414803.93905328552</v>
      </c>
      <c r="D37" s="32">
        <f t="shared" si="2"/>
        <v>439212.07326754573</v>
      </c>
      <c r="F37" s="33">
        <f>100*(C37-B37)/B37</f>
        <v>5.5368833467574099</v>
      </c>
      <c r="G37" s="33">
        <f>100*(D37-C37)/C37</f>
        <v>5.8842580593538552</v>
      </c>
      <c r="H37" s="44"/>
    </row>
    <row r="38" spans="1:8" x14ac:dyDescent="0.2">
      <c r="A38" s="29" t="s">
        <v>16</v>
      </c>
      <c r="B38" s="34">
        <f t="shared" si="2"/>
        <v>736232.48736319435</v>
      </c>
      <c r="C38" s="34">
        <f t="shared" si="2"/>
        <v>669736.55389170977</v>
      </c>
      <c r="D38" s="34">
        <f t="shared" si="2"/>
        <v>727119.8447601021</v>
      </c>
      <c r="F38" s="35">
        <f t="shared" ref="F38:G40" si="3">100*(C38-B38)/B38</f>
        <v>-9.031920570313158</v>
      </c>
      <c r="G38" s="35">
        <f t="shared" si="3"/>
        <v>8.568039258862175</v>
      </c>
      <c r="H38" s="44"/>
    </row>
    <row r="39" spans="1:8" x14ac:dyDescent="0.2">
      <c r="A39" s="36" t="s">
        <v>17</v>
      </c>
      <c r="B39" s="37">
        <f t="shared" si="2"/>
        <v>637606.86736516061</v>
      </c>
      <c r="C39" s="37">
        <f t="shared" si="2"/>
        <v>603379.2940268378</v>
      </c>
      <c r="D39" s="37">
        <f t="shared" si="2"/>
        <v>638404.2504045777</v>
      </c>
      <c r="F39" s="38">
        <f t="shared" si="3"/>
        <v>-5.3681312247724753</v>
      </c>
      <c r="G39" s="38">
        <f t="shared" si="3"/>
        <v>5.8047991909019707</v>
      </c>
      <c r="H39" s="44"/>
    </row>
    <row r="40" spans="1:8" x14ac:dyDescent="0.2">
      <c r="A40" s="39" t="s">
        <v>1</v>
      </c>
      <c r="B40" s="40">
        <f>B6+B22</f>
        <v>1766881.0344702043</v>
      </c>
      <c r="C40" s="40">
        <f>C6+C22</f>
        <v>1687919.7869718291</v>
      </c>
      <c r="D40" s="40">
        <f>D6+D22</f>
        <v>1804736.1684322364</v>
      </c>
      <c r="F40" s="41">
        <f t="shared" si="3"/>
        <v>-4.4689623103035627</v>
      </c>
      <c r="G40" s="41">
        <f t="shared" si="3"/>
        <v>6.9207306154031665</v>
      </c>
      <c r="H40" s="44"/>
    </row>
    <row r="41" spans="1:8" x14ac:dyDescent="0.2">
      <c r="A41" s="29" t="s">
        <v>1</v>
      </c>
      <c r="B41" s="34">
        <v>1766881.0344702001</v>
      </c>
      <c r="C41" s="34">
        <v>1687919.7869718301</v>
      </c>
      <c r="D41" s="34">
        <v>1804736.1684322399</v>
      </c>
      <c r="F41" s="35">
        <v>-4.4689623103035627</v>
      </c>
      <c r="G41" s="35">
        <v>6.9207306154031665</v>
      </c>
      <c r="H41" s="44"/>
    </row>
    <row r="42" spans="1:8" x14ac:dyDescent="0.2">
      <c r="B42" s="34"/>
      <c r="C42" s="34"/>
      <c r="D42" s="34"/>
      <c r="F42" s="35"/>
      <c r="G42" s="35"/>
      <c r="H42" s="4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9134-AB82-4049-A90D-15FBAB44E2E8}">
  <dimension ref="A1:Q107"/>
  <sheetViews>
    <sheetView topLeftCell="A31" workbookViewId="0">
      <selection activeCell="A49" sqref="A49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0.85546875" style="29" bestFit="1" customWidth="1"/>
    <col min="6" max="6" width="12" style="29" bestFit="1" customWidth="1"/>
    <col min="7" max="7" width="10.140625" style="29" customWidth="1"/>
    <col min="8" max="8" width="15.5703125" style="29" customWidth="1"/>
    <col min="9" max="9" width="9.140625" style="29"/>
    <col min="10" max="10" width="14.140625" style="29" customWidth="1"/>
    <col min="11" max="16384" width="9.140625" style="29"/>
  </cols>
  <sheetData>
    <row r="1" spans="1:4" hidden="1" x14ac:dyDescent="0.25">
      <c r="A1" s="27" t="s">
        <v>20</v>
      </c>
    </row>
    <row r="2" spans="1:4" hidden="1" x14ac:dyDescent="0.25">
      <c r="A2" s="27"/>
      <c r="B2" s="27">
        <v>2019</v>
      </c>
      <c r="C2" s="27">
        <v>2020</v>
      </c>
      <c r="D2" s="27">
        <v>2021</v>
      </c>
    </row>
    <row r="3" spans="1:4" hidden="1" x14ac:dyDescent="0.25">
      <c r="A3" s="31" t="s">
        <v>15</v>
      </c>
      <c r="B3" s="32">
        <v>350769.19622273056</v>
      </c>
      <c r="C3" s="32">
        <v>371446.1098555387</v>
      </c>
      <c r="D3" s="32">
        <v>392251.84133562923</v>
      </c>
    </row>
    <row r="4" spans="1:4" hidden="1" x14ac:dyDescent="0.25">
      <c r="A4" s="29" t="s">
        <v>16</v>
      </c>
      <c r="B4" s="34">
        <v>603127.18278931698</v>
      </c>
      <c r="C4" s="34">
        <v>540277.3102493987</v>
      </c>
      <c r="D4" s="34">
        <v>594630.83345780137</v>
      </c>
    </row>
    <row r="5" spans="1:4" hidden="1" x14ac:dyDescent="0.25">
      <c r="A5" s="36" t="s">
        <v>17</v>
      </c>
      <c r="B5" s="37">
        <v>557082.85774071049</v>
      </c>
      <c r="C5" s="37">
        <v>530546.49131055863</v>
      </c>
      <c r="D5" s="37">
        <v>559514.40784038941</v>
      </c>
    </row>
    <row r="6" spans="1:4" hidden="1" x14ac:dyDescent="0.25">
      <c r="A6" s="39" t="s">
        <v>1</v>
      </c>
      <c r="B6" s="40">
        <v>1510979.2367527636</v>
      </c>
      <c r="C6" s="40">
        <v>1442269.9114154913</v>
      </c>
      <c r="D6" s="40">
        <v>1546397.0826338318</v>
      </c>
    </row>
    <row r="7" spans="1:4" hidden="1" x14ac:dyDescent="0.25">
      <c r="A7" s="31"/>
      <c r="B7" s="34"/>
      <c r="C7" s="34"/>
      <c r="D7" s="34"/>
    </row>
    <row r="8" spans="1:4" hidden="1" x14ac:dyDescent="0.25">
      <c r="B8" s="34"/>
      <c r="C8" s="34"/>
      <c r="D8" s="34"/>
    </row>
    <row r="9" spans="1:4" hidden="1" x14ac:dyDescent="0.25">
      <c r="B9" s="34"/>
      <c r="C9" s="34"/>
      <c r="D9" s="34"/>
    </row>
    <row r="10" spans="1:4" hidden="1" x14ac:dyDescent="0.25">
      <c r="B10" s="34"/>
      <c r="C10" s="34"/>
      <c r="D10" s="34"/>
    </row>
    <row r="11" spans="1:4" hidden="1" x14ac:dyDescent="0.25">
      <c r="B11" s="34"/>
      <c r="C11" s="34"/>
      <c r="D11" s="34"/>
    </row>
    <row r="12" spans="1:4" hidden="1" x14ac:dyDescent="0.25">
      <c r="B12" s="34"/>
      <c r="C12" s="34"/>
      <c r="D12" s="34"/>
    </row>
    <row r="13" spans="1:4" hidden="1" x14ac:dyDescent="0.25">
      <c r="B13" s="34"/>
      <c r="C13" s="34"/>
      <c r="D13" s="34"/>
    </row>
    <row r="14" spans="1:4" hidden="1" x14ac:dyDescent="0.25">
      <c r="B14" s="34"/>
      <c r="C14" s="34"/>
      <c r="D14" s="34"/>
    </row>
    <row r="15" spans="1:4" hidden="1" x14ac:dyDescent="0.25">
      <c r="B15" s="34"/>
      <c r="C15" s="34"/>
      <c r="D15" s="34"/>
    </row>
    <row r="16" spans="1:4" hidden="1" x14ac:dyDescent="0.25">
      <c r="B16" s="34"/>
      <c r="C16" s="34"/>
      <c r="D16" s="34"/>
    </row>
    <row r="17" spans="1:4" hidden="1" x14ac:dyDescent="0.25">
      <c r="A17" s="42" t="s">
        <v>22</v>
      </c>
      <c r="B17" s="34"/>
      <c r="C17" s="34"/>
      <c r="D17" s="34"/>
    </row>
    <row r="18" spans="1:4" hidden="1" x14ac:dyDescent="0.25">
      <c r="A18" s="43"/>
      <c r="B18" s="27">
        <v>2019</v>
      </c>
      <c r="C18" s="27">
        <v>2020</v>
      </c>
      <c r="D18" s="27">
        <v>2021</v>
      </c>
    </row>
    <row r="19" spans="1:4" hidden="1" x14ac:dyDescent="0.25">
      <c r="A19" s="31" t="s">
        <v>15</v>
      </c>
      <c r="B19" s="32">
        <v>42272.483519113193</v>
      </c>
      <c r="C19" s="32">
        <v>43357.829197746789</v>
      </c>
      <c r="D19" s="32">
        <v>46960.231931916482</v>
      </c>
    </row>
    <row r="20" spans="1:4" hidden="1" x14ac:dyDescent="0.25">
      <c r="A20" s="29" t="s">
        <v>16</v>
      </c>
      <c r="B20" s="34">
        <v>133105.30457387742</v>
      </c>
      <c r="C20" s="34">
        <v>129459.24364231102</v>
      </c>
      <c r="D20" s="34">
        <v>132489.01130230076</v>
      </c>
    </row>
    <row r="21" spans="1:4" hidden="1" x14ac:dyDescent="0.25">
      <c r="A21" s="36" t="s">
        <v>17</v>
      </c>
      <c r="B21" s="37">
        <v>80524.009624450104</v>
      </c>
      <c r="C21" s="37">
        <v>72832.80271627914</v>
      </c>
      <c r="D21" s="37">
        <v>78889.842564188351</v>
      </c>
    </row>
    <row r="22" spans="1:4" hidden="1" x14ac:dyDescent="0.25">
      <c r="A22" s="39" t="s">
        <v>1</v>
      </c>
      <c r="B22" s="40">
        <v>255901.79771744055</v>
      </c>
      <c r="C22" s="40">
        <v>245649.87555633788</v>
      </c>
      <c r="D22" s="40">
        <v>258339.08579840473</v>
      </c>
    </row>
    <row r="23" spans="1:4" hidden="1" x14ac:dyDescent="0.25">
      <c r="B23" s="34"/>
      <c r="C23" s="34"/>
      <c r="D23" s="34"/>
    </row>
    <row r="24" spans="1:4" hidden="1" x14ac:dyDescent="0.25">
      <c r="B24" s="34"/>
      <c r="C24" s="34"/>
      <c r="D24" s="34"/>
    </row>
    <row r="25" spans="1:4" hidden="1" x14ac:dyDescent="0.25">
      <c r="B25" s="34"/>
      <c r="C25" s="34"/>
      <c r="D25" s="34"/>
    </row>
    <row r="26" spans="1:4" hidden="1" x14ac:dyDescent="0.25">
      <c r="B26" s="34"/>
      <c r="C26" s="34"/>
      <c r="D26" s="34"/>
    </row>
    <row r="27" spans="1:4" hidden="1" x14ac:dyDescent="0.25">
      <c r="B27" s="34"/>
      <c r="C27" s="34"/>
      <c r="D27" s="34"/>
    </row>
    <row r="28" spans="1:4" hidden="1" x14ac:dyDescent="0.25">
      <c r="B28" s="34"/>
      <c r="C28" s="34"/>
      <c r="D28" s="34"/>
    </row>
    <row r="29" spans="1:4" hidden="1" x14ac:dyDescent="0.25">
      <c r="B29" s="34"/>
      <c r="C29" s="34"/>
      <c r="D29" s="34"/>
    </row>
    <row r="30" spans="1:4" hidden="1" x14ac:dyDescent="0.25">
      <c r="B30" s="34"/>
      <c r="C30" s="34"/>
      <c r="D30" s="34"/>
    </row>
    <row r="31" spans="1:4" x14ac:dyDescent="0.25">
      <c r="B31" s="34"/>
      <c r="C31" s="34"/>
      <c r="D31" s="34"/>
    </row>
    <row r="32" spans="1:4" hidden="1" x14ac:dyDescent="0.25">
      <c r="B32" s="34"/>
      <c r="C32" s="34"/>
      <c r="D32" s="34"/>
    </row>
    <row r="33" spans="1:4" hidden="1" x14ac:dyDescent="0.25">
      <c r="B33" s="34"/>
      <c r="C33" s="34"/>
      <c r="D33" s="34"/>
    </row>
    <row r="34" spans="1:4" hidden="1" x14ac:dyDescent="0.25">
      <c r="A34" s="29" t="s">
        <v>23</v>
      </c>
    </row>
    <row r="35" spans="1:4" hidden="1" x14ac:dyDescent="0.25">
      <c r="A35" s="27"/>
      <c r="B35" s="27">
        <v>2019</v>
      </c>
      <c r="C35" s="27">
        <v>2020</v>
      </c>
      <c r="D35" s="27">
        <v>2021</v>
      </c>
    </row>
    <row r="36" spans="1:4" hidden="1" x14ac:dyDescent="0.25">
      <c r="A36" s="31" t="s">
        <v>15</v>
      </c>
      <c r="B36" s="32">
        <f t="shared" ref="B36:D38" si="0">B19+B3</f>
        <v>393041.67974184378</v>
      </c>
      <c r="C36" s="32">
        <f t="shared" si="0"/>
        <v>414803.93905328552</v>
      </c>
      <c r="D36" s="32">
        <f t="shared" si="0"/>
        <v>439212.07326754573</v>
      </c>
    </row>
    <row r="37" spans="1:4" hidden="1" x14ac:dyDescent="0.25">
      <c r="A37" s="29" t="s">
        <v>16</v>
      </c>
      <c r="B37" s="34">
        <f t="shared" si="0"/>
        <v>736232.48736319435</v>
      </c>
      <c r="C37" s="34">
        <f t="shared" si="0"/>
        <v>669736.55389170977</v>
      </c>
      <c r="D37" s="34">
        <f t="shared" si="0"/>
        <v>727119.8447601021</v>
      </c>
    </row>
    <row r="38" spans="1:4" hidden="1" x14ac:dyDescent="0.25">
      <c r="A38" s="36" t="s">
        <v>17</v>
      </c>
      <c r="B38" s="37">
        <f t="shared" si="0"/>
        <v>637606.86736516061</v>
      </c>
      <c r="C38" s="37">
        <f t="shared" si="0"/>
        <v>603379.2940268378</v>
      </c>
      <c r="D38" s="37">
        <f t="shared" si="0"/>
        <v>638404.2504045777</v>
      </c>
    </row>
    <row r="39" spans="1:4" hidden="1" x14ac:dyDescent="0.25">
      <c r="A39" s="39" t="s">
        <v>1</v>
      </c>
      <c r="B39" s="40">
        <f>B6+B22</f>
        <v>1766881.0344702043</v>
      </c>
      <c r="C39" s="40">
        <f>C6+C22</f>
        <v>1687919.7869718291</v>
      </c>
      <c r="D39" s="40">
        <f>D6+D22</f>
        <v>1804736.1684322364</v>
      </c>
    </row>
    <row r="40" spans="1:4" hidden="1" x14ac:dyDescent="0.25">
      <c r="A40" s="29" t="s">
        <v>1</v>
      </c>
      <c r="B40" s="34">
        <v>1766881.0344702001</v>
      </c>
      <c r="C40" s="34">
        <v>1687919.7869718301</v>
      </c>
      <c r="D40" s="34">
        <v>1804736.1684322399</v>
      </c>
    </row>
    <row r="41" spans="1:4" hidden="1" x14ac:dyDescent="0.25">
      <c r="B41" s="34"/>
      <c r="C41" s="34"/>
      <c r="D41" s="34"/>
    </row>
    <row r="42" spans="1:4" hidden="1" x14ac:dyDescent="0.25">
      <c r="B42" s="34"/>
      <c r="C42" s="34"/>
      <c r="D42" s="34"/>
    </row>
    <row r="43" spans="1:4" hidden="1" x14ac:dyDescent="0.25">
      <c r="B43" s="34"/>
      <c r="C43" s="34"/>
      <c r="D43" s="34"/>
    </row>
    <row r="44" spans="1:4" hidden="1" x14ac:dyDescent="0.25">
      <c r="B44" s="34"/>
      <c r="C44" s="34"/>
      <c r="D44" s="34"/>
    </row>
    <row r="45" spans="1:4" hidden="1" x14ac:dyDescent="0.25">
      <c r="B45" s="34"/>
      <c r="C45" s="34"/>
      <c r="D45" s="34"/>
    </row>
    <row r="46" spans="1:4" x14ac:dyDescent="0.25">
      <c r="B46" s="34"/>
      <c r="C46" s="34"/>
      <c r="D46" s="34"/>
    </row>
    <row r="47" spans="1:4" x14ac:dyDescent="0.25">
      <c r="B47" s="34"/>
      <c r="C47" s="34"/>
      <c r="D47" s="34"/>
    </row>
    <row r="48" spans="1:4" x14ac:dyDescent="0.25">
      <c r="B48" s="34"/>
      <c r="C48" s="34"/>
      <c r="D48" s="34"/>
    </row>
    <row r="49" spans="1:4" x14ac:dyDescent="0.25">
      <c r="A49" s="264" t="s">
        <v>802</v>
      </c>
    </row>
    <row r="51" spans="1:4" x14ac:dyDescent="0.25">
      <c r="A51" s="27" t="s">
        <v>23</v>
      </c>
      <c r="B51" s="27">
        <v>2019</v>
      </c>
      <c r="C51" s="27">
        <v>2020</v>
      </c>
      <c r="D51" s="27">
        <v>2021</v>
      </c>
    </row>
    <row r="52" spans="1:4" x14ac:dyDescent="0.25">
      <c r="A52" s="31" t="s">
        <v>15</v>
      </c>
      <c r="B52" s="46">
        <f t="shared" ref="B52:D55" si="1">B36/B$39*100</f>
        <v>22.244943042229018</v>
      </c>
      <c r="C52" s="46">
        <f t="shared" si="1"/>
        <v>24.574860858610723</v>
      </c>
      <c r="D52" s="46">
        <f t="shared" si="1"/>
        <v>24.336636066261512</v>
      </c>
    </row>
    <row r="53" spans="1:4" x14ac:dyDescent="0.25">
      <c r="A53" s="29" t="s">
        <v>16</v>
      </c>
      <c r="B53" s="48">
        <f t="shared" si="1"/>
        <v>41.668480955988763</v>
      </c>
      <c r="C53" s="48">
        <f t="shared" si="1"/>
        <v>39.678221622914563</v>
      </c>
      <c r="D53" s="48">
        <f t="shared" si="1"/>
        <v>40.289536912852299</v>
      </c>
    </row>
    <row r="54" spans="1:4" x14ac:dyDescent="0.25">
      <c r="A54" s="29" t="s">
        <v>17</v>
      </c>
      <c r="B54" s="48">
        <f t="shared" si="1"/>
        <v>36.086576001781907</v>
      </c>
      <c r="C54" s="48">
        <f t="shared" si="1"/>
        <v>35.746917518474945</v>
      </c>
      <c r="D54" s="48">
        <f t="shared" si="1"/>
        <v>35.373827020885592</v>
      </c>
    </row>
    <row r="55" spans="1:4" x14ac:dyDescent="0.25">
      <c r="A55" s="39" t="s">
        <v>1</v>
      </c>
      <c r="B55" s="50">
        <f t="shared" si="1"/>
        <v>100</v>
      </c>
      <c r="C55" s="50">
        <f t="shared" si="1"/>
        <v>100</v>
      </c>
      <c r="D55" s="50">
        <f t="shared" si="1"/>
        <v>100</v>
      </c>
    </row>
    <row r="56" spans="1:4" x14ac:dyDescent="0.25">
      <c r="B56" s="48"/>
      <c r="C56" s="48"/>
      <c r="D56" s="48"/>
    </row>
    <row r="58" spans="1:4" hidden="1" x14ac:dyDescent="0.25"/>
    <row r="59" spans="1:4" hidden="1" x14ac:dyDescent="0.25"/>
    <row r="60" spans="1:4" hidden="1" x14ac:dyDescent="0.25">
      <c r="A60" s="29" t="s">
        <v>25</v>
      </c>
    </row>
    <row r="61" spans="1:4" hidden="1" x14ac:dyDescent="0.25">
      <c r="A61" s="27"/>
      <c r="B61" s="27" t="s">
        <v>26</v>
      </c>
      <c r="C61" s="27" t="s">
        <v>27</v>
      </c>
      <c r="D61" s="27" t="s">
        <v>1</v>
      </c>
    </row>
    <row r="62" spans="1:4" hidden="1" x14ac:dyDescent="0.25">
      <c r="A62" s="31" t="s">
        <v>15</v>
      </c>
      <c r="B62" s="32">
        <v>392251.84133562923</v>
      </c>
      <c r="C62" s="32">
        <v>46960.231931916482</v>
      </c>
      <c r="D62" s="32">
        <v>439212.07326754573</v>
      </c>
    </row>
    <row r="63" spans="1:4" hidden="1" x14ac:dyDescent="0.25">
      <c r="A63" s="29" t="s">
        <v>16</v>
      </c>
      <c r="B63" s="34">
        <v>594630.83345780137</v>
      </c>
      <c r="C63" s="34">
        <v>132489.01130230076</v>
      </c>
      <c r="D63" s="34">
        <v>727119.8447601021</v>
      </c>
    </row>
    <row r="64" spans="1:4" hidden="1" x14ac:dyDescent="0.25">
      <c r="A64" s="36" t="s">
        <v>17</v>
      </c>
      <c r="B64" s="37">
        <v>559514.40784038941</v>
      </c>
      <c r="C64" s="37">
        <v>78889.842564188351</v>
      </c>
      <c r="D64" s="37">
        <v>638404.2504045777</v>
      </c>
    </row>
    <row r="65" spans="1:4" hidden="1" x14ac:dyDescent="0.25">
      <c r="A65" s="39" t="s">
        <v>1</v>
      </c>
      <c r="B65" s="40">
        <v>1546397.0826338318</v>
      </c>
      <c r="C65" s="40">
        <v>258339.08579840473</v>
      </c>
      <c r="D65" s="40">
        <v>1804736.1684322364</v>
      </c>
    </row>
    <row r="66" spans="1:4" hidden="1" x14ac:dyDescent="0.25"/>
    <row r="67" spans="1:4" hidden="1" x14ac:dyDescent="0.25">
      <c r="A67" s="42" t="s">
        <v>25</v>
      </c>
      <c r="B67" s="42"/>
      <c r="C67" s="42"/>
      <c r="D67" s="42"/>
    </row>
    <row r="68" spans="1:4" hidden="1" x14ac:dyDescent="0.25">
      <c r="A68" s="27"/>
      <c r="B68" s="27" t="s">
        <v>26</v>
      </c>
      <c r="C68" s="27" t="s">
        <v>27</v>
      </c>
      <c r="D68" s="27" t="s">
        <v>1</v>
      </c>
    </row>
    <row r="69" spans="1:4" hidden="1" x14ac:dyDescent="0.25">
      <c r="A69" s="29" t="s">
        <v>15</v>
      </c>
      <c r="B69" s="53">
        <v>89.308073527543783</v>
      </c>
      <c r="C69" s="53">
        <v>10.69192647245621</v>
      </c>
      <c r="D69" s="53">
        <v>100</v>
      </c>
    </row>
    <row r="70" spans="1:4" hidden="1" x14ac:dyDescent="0.25">
      <c r="A70" s="29" t="s">
        <v>16</v>
      </c>
      <c r="B70" s="53">
        <v>81.778930631990562</v>
      </c>
      <c r="C70" s="53">
        <v>18.221069368009442</v>
      </c>
      <c r="D70" s="53">
        <v>100</v>
      </c>
    </row>
    <row r="71" spans="1:4" hidden="1" x14ac:dyDescent="0.25">
      <c r="A71" s="29" t="s">
        <v>17</v>
      </c>
      <c r="B71" s="53">
        <v>87.642650794666039</v>
      </c>
      <c r="C71" s="53">
        <v>12.357349205333968</v>
      </c>
      <c r="D71" s="53">
        <v>100</v>
      </c>
    </row>
    <row r="72" spans="1:4" hidden="1" x14ac:dyDescent="0.25">
      <c r="A72" s="43" t="s">
        <v>1</v>
      </c>
      <c r="B72" s="54">
        <v>85.685492964723906</v>
      </c>
      <c r="C72" s="54">
        <v>14.314507035276094</v>
      </c>
      <c r="D72" s="54">
        <v>100</v>
      </c>
    </row>
    <row r="73" spans="1:4" hidden="1" x14ac:dyDescent="0.25">
      <c r="A73" s="42"/>
      <c r="B73" s="42"/>
      <c r="C73" s="42"/>
      <c r="D73" s="42"/>
    </row>
    <row r="74" spans="1:4" hidden="1" x14ac:dyDescent="0.25">
      <c r="A74" s="29" t="s">
        <v>25</v>
      </c>
    </row>
    <row r="75" spans="1:4" hidden="1" x14ac:dyDescent="0.25">
      <c r="A75" s="27"/>
      <c r="B75" s="27" t="s">
        <v>26</v>
      </c>
    </row>
    <row r="76" spans="1:4" hidden="1" x14ac:dyDescent="0.25">
      <c r="A76" s="31" t="s">
        <v>15</v>
      </c>
      <c r="B76" s="32">
        <v>392251.84133562923</v>
      </c>
    </row>
    <row r="77" spans="1:4" hidden="1" x14ac:dyDescent="0.25">
      <c r="A77" s="29" t="s">
        <v>16</v>
      </c>
      <c r="B77" s="34">
        <v>594630.83345780137</v>
      </c>
    </row>
    <row r="78" spans="1:4" hidden="1" x14ac:dyDescent="0.25">
      <c r="A78" s="36" t="s">
        <v>17</v>
      </c>
      <c r="B78" s="37">
        <v>559514.40784038941</v>
      </c>
    </row>
    <row r="79" spans="1:4" hidden="1" x14ac:dyDescent="0.25">
      <c r="A79" s="39" t="s">
        <v>1</v>
      </c>
      <c r="B79" s="40">
        <v>1546397.0826338318</v>
      </c>
    </row>
    <row r="80" spans="1:4" hidden="1" x14ac:dyDescent="0.25"/>
    <row r="83" spans="5:11" hidden="1" x14ac:dyDescent="0.25"/>
    <row r="84" spans="5:11" hidden="1" x14ac:dyDescent="0.25">
      <c r="E84" s="29" t="s">
        <v>25</v>
      </c>
    </row>
    <row r="85" spans="5:11" hidden="1" x14ac:dyDescent="0.25">
      <c r="E85" s="27"/>
      <c r="F85" s="621" t="s">
        <v>26</v>
      </c>
      <c r="G85" s="621"/>
      <c r="H85" s="621" t="s">
        <v>27</v>
      </c>
      <c r="I85" s="621"/>
      <c r="J85" s="621" t="s">
        <v>1</v>
      </c>
      <c r="K85" s="621"/>
    </row>
    <row r="86" spans="5:11" hidden="1" x14ac:dyDescent="0.25">
      <c r="E86" s="27"/>
      <c r="F86" s="27" t="s">
        <v>9</v>
      </c>
      <c r="G86" s="27" t="s">
        <v>8</v>
      </c>
      <c r="H86" s="27" t="s">
        <v>9</v>
      </c>
      <c r="I86" s="27" t="s">
        <v>8</v>
      </c>
      <c r="J86" s="27" t="s">
        <v>9</v>
      </c>
      <c r="K86" s="27" t="s">
        <v>8</v>
      </c>
    </row>
    <row r="87" spans="5:11" hidden="1" x14ac:dyDescent="0.25">
      <c r="E87" s="31" t="s">
        <v>15</v>
      </c>
      <c r="F87" s="32">
        <v>392251.84133562923</v>
      </c>
      <c r="G87" s="55">
        <f>F87/$J87*100</f>
        <v>89.308073527543783</v>
      </c>
      <c r="H87" s="32">
        <v>46960.231931916482</v>
      </c>
      <c r="I87" s="55">
        <f>H87/$J87*100</f>
        <v>10.69192647245621</v>
      </c>
      <c r="J87" s="32">
        <v>439212.07326754573</v>
      </c>
      <c r="K87" s="32">
        <v>100</v>
      </c>
    </row>
    <row r="88" spans="5:11" hidden="1" x14ac:dyDescent="0.25">
      <c r="E88" s="29" t="s">
        <v>16</v>
      </c>
      <c r="F88" s="34">
        <v>594630.83345780137</v>
      </c>
      <c r="G88" s="53">
        <f t="shared" ref="G88:I90" si="2">F88/$J88*100</f>
        <v>81.778930631990562</v>
      </c>
      <c r="H88" s="34">
        <v>132489.01130230076</v>
      </c>
      <c r="I88" s="53">
        <f t="shared" si="2"/>
        <v>18.221069368009442</v>
      </c>
      <c r="J88" s="34">
        <v>727119.8447601021</v>
      </c>
      <c r="K88" s="34">
        <v>100</v>
      </c>
    </row>
    <row r="89" spans="5:11" hidden="1" x14ac:dyDescent="0.25">
      <c r="E89" s="36" t="s">
        <v>17</v>
      </c>
      <c r="F89" s="37">
        <v>559514.40784038941</v>
      </c>
      <c r="G89" s="56">
        <f t="shared" si="2"/>
        <v>87.642650794666039</v>
      </c>
      <c r="H89" s="37">
        <v>78889.842564188351</v>
      </c>
      <c r="I89" s="56">
        <f t="shared" si="2"/>
        <v>12.357349205333968</v>
      </c>
      <c r="J89" s="37">
        <v>638404.2504045777</v>
      </c>
      <c r="K89" s="37">
        <v>100</v>
      </c>
    </row>
    <row r="90" spans="5:11" hidden="1" x14ac:dyDescent="0.25">
      <c r="E90" s="39" t="s">
        <v>1</v>
      </c>
      <c r="F90" s="40">
        <v>1546397.0826338318</v>
      </c>
      <c r="G90" s="57">
        <f t="shared" si="2"/>
        <v>85.685492964723906</v>
      </c>
      <c r="H90" s="40">
        <v>258339.08579840473</v>
      </c>
      <c r="I90" s="57">
        <f t="shared" si="2"/>
        <v>14.314507035276094</v>
      </c>
      <c r="J90" s="40">
        <v>1804736.1684322364</v>
      </c>
      <c r="K90" s="40">
        <v>100</v>
      </c>
    </row>
    <row r="91" spans="5:11" hidden="1" x14ac:dyDescent="0.25">
      <c r="F91" s="34"/>
      <c r="G91" s="53"/>
      <c r="H91" s="34"/>
      <c r="I91" s="53"/>
      <c r="J91" s="34"/>
      <c r="K91" s="34"/>
    </row>
    <row r="92" spans="5:11" hidden="1" x14ac:dyDescent="0.25">
      <c r="F92" s="34"/>
      <c r="G92" s="53"/>
      <c r="H92" s="34"/>
      <c r="I92" s="53"/>
      <c r="J92" s="34"/>
      <c r="K92" s="34"/>
    </row>
    <row r="93" spans="5:11" hidden="1" x14ac:dyDescent="0.25">
      <c r="F93" s="34"/>
      <c r="G93" s="53"/>
      <c r="H93" s="34"/>
      <c r="I93" s="53"/>
      <c r="J93" s="34"/>
      <c r="K93" s="34"/>
    </row>
    <row r="94" spans="5:11" hidden="1" x14ac:dyDescent="0.25">
      <c r="F94" s="34"/>
      <c r="G94" s="53"/>
      <c r="H94" s="34"/>
      <c r="I94" s="53"/>
      <c r="J94" s="34"/>
      <c r="K94" s="34"/>
    </row>
    <row r="95" spans="5:11" hidden="1" x14ac:dyDescent="0.25"/>
    <row r="96" spans="5:11" hidden="1" x14ac:dyDescent="0.25"/>
    <row r="97" spans="5:17" hidden="1" x14ac:dyDescent="0.25"/>
    <row r="98" spans="5:17" hidden="1" x14ac:dyDescent="0.25">
      <c r="F98" s="28"/>
      <c r="I98" s="28"/>
      <c r="J98" s="28"/>
    </row>
    <row r="99" spans="5:17" hidden="1" x14ac:dyDescent="0.25">
      <c r="E99" s="27" t="s">
        <v>20</v>
      </c>
      <c r="F99" s="28"/>
      <c r="H99" s="28"/>
      <c r="I99" s="28"/>
      <c r="J99" s="28"/>
    </row>
    <row r="100" spans="5:17" hidden="1" x14ac:dyDescent="0.25">
      <c r="E100" s="27"/>
      <c r="F100" s="706">
        <v>2019</v>
      </c>
      <c r="G100" s="702"/>
      <c r="H100" s="707"/>
      <c r="I100" s="706">
        <v>2020</v>
      </c>
      <c r="J100" s="702"/>
      <c r="K100" s="707">
        <v>2020</v>
      </c>
      <c r="L100" s="621">
        <v>2021</v>
      </c>
      <c r="M100" s="702"/>
      <c r="N100" s="702">
        <v>2021</v>
      </c>
      <c r="P100" s="703" t="s">
        <v>28</v>
      </c>
      <c r="Q100" s="704"/>
    </row>
    <row r="101" spans="5:17" hidden="1" x14ac:dyDescent="0.25">
      <c r="E101" s="27"/>
      <c r="F101" s="59" t="s">
        <v>29</v>
      </c>
      <c r="G101" s="25" t="s">
        <v>30</v>
      </c>
      <c r="H101" s="25" t="s">
        <v>1</v>
      </c>
      <c r="I101" s="59" t="s">
        <v>29</v>
      </c>
      <c r="J101" s="26" t="s">
        <v>30</v>
      </c>
      <c r="K101" s="25" t="s">
        <v>1</v>
      </c>
      <c r="L101" s="60" t="s">
        <v>29</v>
      </c>
      <c r="M101" s="26" t="s">
        <v>30</v>
      </c>
      <c r="N101" s="26" t="s">
        <v>1</v>
      </c>
      <c r="P101" s="26" t="s">
        <v>29</v>
      </c>
      <c r="Q101" s="26" t="s">
        <v>30</v>
      </c>
    </row>
    <row r="102" spans="5:17" hidden="1" x14ac:dyDescent="0.25">
      <c r="E102" s="31" t="s">
        <v>15</v>
      </c>
      <c r="F102" s="61">
        <v>261336.6</v>
      </c>
      <c r="G102" s="61">
        <v>35305.410000000003</v>
      </c>
      <c r="H102" s="62">
        <v>350769.19622273056</v>
      </c>
      <c r="I102" s="63">
        <v>282385.5</v>
      </c>
      <c r="J102" s="64">
        <v>34111.74</v>
      </c>
      <c r="K102" s="62">
        <v>371446.1098555387</v>
      </c>
      <c r="L102" s="64">
        <v>286866.90000000002</v>
      </c>
      <c r="M102" s="64">
        <v>50448.21</v>
      </c>
      <c r="N102" s="34">
        <v>392251.84133562923</v>
      </c>
      <c r="O102" s="52"/>
      <c r="P102" s="65">
        <f>(I102-F102)/F102*100</f>
        <v>8.0543253413413929</v>
      </c>
      <c r="Q102" s="65">
        <f>(J102-G102)/G102*100</f>
        <v>-3.3809832544077678</v>
      </c>
    </row>
    <row r="103" spans="5:17" hidden="1" x14ac:dyDescent="0.25">
      <c r="E103" s="29" t="s">
        <v>16</v>
      </c>
      <c r="F103" s="61">
        <v>308673.09999999998</v>
      </c>
      <c r="G103" s="61">
        <v>222156.3</v>
      </c>
      <c r="H103" s="62">
        <v>603127.18278931698</v>
      </c>
      <c r="I103" s="63">
        <v>292859.5</v>
      </c>
      <c r="J103" s="64">
        <v>171102.7</v>
      </c>
      <c r="K103" s="62">
        <v>540277.3102493987</v>
      </c>
      <c r="L103" s="64">
        <v>305912.2</v>
      </c>
      <c r="M103" s="64">
        <v>212154.8</v>
      </c>
      <c r="N103" s="34">
        <v>594630.83345780137</v>
      </c>
      <c r="P103" s="65">
        <f t="shared" ref="P103:Q105" si="3">(I103-F103)/F103*100</f>
        <v>-5.1230897671355153</v>
      </c>
      <c r="Q103" s="65">
        <f t="shared" si="3"/>
        <v>-22.980937295048566</v>
      </c>
    </row>
    <row r="104" spans="5:17" hidden="1" x14ac:dyDescent="0.25">
      <c r="E104" s="36" t="s">
        <v>17</v>
      </c>
      <c r="F104" s="61">
        <v>340139.6</v>
      </c>
      <c r="G104" s="61">
        <v>133887.70000000001</v>
      </c>
      <c r="H104" s="62">
        <v>557082.85774071049</v>
      </c>
      <c r="I104" s="63">
        <v>345830.05</v>
      </c>
      <c r="J104" s="64">
        <v>98188.87</v>
      </c>
      <c r="K104" s="62">
        <v>530546.49131055863</v>
      </c>
      <c r="L104" s="64">
        <v>340726.1</v>
      </c>
      <c r="M104" s="64">
        <v>132545.00005</v>
      </c>
      <c r="N104" s="34">
        <v>559514.40784038941</v>
      </c>
      <c r="P104" s="65">
        <f t="shared" si="3"/>
        <v>1.6729748609100532</v>
      </c>
      <c r="Q104" s="65">
        <f t="shared" si="3"/>
        <v>-26.663263316943986</v>
      </c>
    </row>
    <row r="105" spans="5:17" hidden="1" x14ac:dyDescent="0.25">
      <c r="E105" s="39" t="s">
        <v>1</v>
      </c>
      <c r="F105" s="66">
        <v>910149.3</v>
      </c>
      <c r="G105" s="66">
        <v>391349.3</v>
      </c>
      <c r="H105" s="67">
        <v>1510979.2367527636</v>
      </c>
      <c r="I105" s="68">
        <v>921075.5</v>
      </c>
      <c r="J105" s="69">
        <v>303403.3</v>
      </c>
      <c r="K105" s="67">
        <v>1442269.9114154913</v>
      </c>
      <c r="L105" s="69">
        <v>933505.2</v>
      </c>
      <c r="M105" s="69">
        <v>395148.0000005</v>
      </c>
      <c r="N105" s="40">
        <v>1546397.0826338318</v>
      </c>
      <c r="P105" s="65">
        <f t="shared" si="3"/>
        <v>1.2004843600934432</v>
      </c>
      <c r="Q105" s="65">
        <f t="shared" si="3"/>
        <v>-22.472507297189491</v>
      </c>
    </row>
    <row r="106" spans="5:17" hidden="1" x14ac:dyDescent="0.25">
      <c r="G106" s="70"/>
      <c r="K106" s="52"/>
      <c r="Q106" s="52"/>
    </row>
    <row r="107" spans="5:17" x14ac:dyDescent="0.25">
      <c r="G107" s="70"/>
    </row>
  </sheetData>
  <mergeCells count="7">
    <mergeCell ref="L100:N100"/>
    <mergeCell ref="P100:Q100"/>
    <mergeCell ref="F85:G85"/>
    <mergeCell ref="H85:I85"/>
    <mergeCell ref="J85:K85"/>
    <mergeCell ref="F100:H100"/>
    <mergeCell ref="I100:K100"/>
  </mergeCells>
  <pageMargins left="0.7" right="0.7" top="0.75" bottom="0.75" header="0.3" footer="0.3"/>
  <pageSetup paperSize="9" orientation="portrait" horizontalDpi="4294967293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06BE-E841-40B4-A47D-8BD7CFE013F7}">
  <dimension ref="A1:V100"/>
  <sheetViews>
    <sheetView topLeftCell="B51" workbookViewId="0">
      <selection activeCell="R63" sqref="R63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.42578125" style="29" customWidth="1"/>
    <col min="6" max="6" width="9.7109375" style="29" bestFit="1" customWidth="1"/>
    <col min="7" max="7" width="10.7109375" style="29" customWidth="1"/>
    <col min="8" max="8" width="3.85546875" style="29" customWidth="1"/>
    <col min="9" max="9" width="9.140625" style="29"/>
    <col min="10" max="10" width="20.85546875" style="29" bestFit="1" customWidth="1"/>
    <col min="11" max="11" width="12" style="29" bestFit="1" customWidth="1"/>
    <col min="12" max="12" width="10.140625" style="29" customWidth="1"/>
    <col min="13" max="13" width="15.5703125" style="29" customWidth="1"/>
    <col min="14" max="14" width="9.140625" style="29"/>
    <col min="15" max="15" width="14.140625" style="29" customWidth="1"/>
    <col min="16" max="16384" width="9.140625" style="29"/>
  </cols>
  <sheetData>
    <row r="1" spans="1:7" hidden="1" x14ac:dyDescent="0.25">
      <c r="A1" s="27" t="s">
        <v>20</v>
      </c>
    </row>
    <row r="2" spans="1:7" hidden="1" x14ac:dyDescent="0.25">
      <c r="A2" s="27"/>
      <c r="B2" s="27">
        <v>2019</v>
      </c>
      <c r="C2" s="27">
        <v>2020</v>
      </c>
      <c r="D2" s="27">
        <v>2021</v>
      </c>
      <c r="F2" s="30" t="s">
        <v>21</v>
      </c>
      <c r="G2" s="30" t="s">
        <v>12</v>
      </c>
    </row>
    <row r="3" spans="1:7" hidden="1" x14ac:dyDescent="0.25">
      <c r="A3" s="31" t="s">
        <v>15</v>
      </c>
      <c r="B3" s="32">
        <v>350769.19622273056</v>
      </c>
      <c r="C3" s="32">
        <v>371446.1098555387</v>
      </c>
      <c r="D3" s="32">
        <v>392251.84133562923</v>
      </c>
      <c r="F3" s="33">
        <f>100*(C3-B3)/B3</f>
        <v>5.8947347302637034</v>
      </c>
      <c r="G3" s="33">
        <f>100*(D3-C3)/C3</f>
        <v>5.6012786049050858</v>
      </c>
    </row>
    <row r="4" spans="1:7" hidden="1" x14ac:dyDescent="0.25">
      <c r="A4" s="29" t="s">
        <v>16</v>
      </c>
      <c r="B4" s="34">
        <v>603127.18278931698</v>
      </c>
      <c r="C4" s="34">
        <v>540277.3102493987</v>
      </c>
      <c r="D4" s="34">
        <v>594630.83345780137</v>
      </c>
      <c r="F4" s="35">
        <f t="shared" ref="F4:G6" si="0">100*(C4-B4)/B4</f>
        <v>-10.420666541549805</v>
      </c>
      <c r="G4" s="35">
        <f t="shared" si="0"/>
        <v>10.0603009190433</v>
      </c>
    </row>
    <row r="5" spans="1:7" hidden="1" x14ac:dyDescent="0.25">
      <c r="A5" s="36" t="s">
        <v>17</v>
      </c>
      <c r="B5" s="37">
        <v>557082.85774071049</v>
      </c>
      <c r="C5" s="37">
        <v>530546.49131055863</v>
      </c>
      <c r="D5" s="37">
        <v>559514.40784038941</v>
      </c>
      <c r="F5" s="38">
        <f t="shared" si="0"/>
        <v>-4.7634505462566192</v>
      </c>
      <c r="G5" s="38">
        <f t="shared" si="0"/>
        <v>5.4600147214759795</v>
      </c>
    </row>
    <row r="6" spans="1:7" hidden="1" x14ac:dyDescent="0.25">
      <c r="A6" s="39" t="s">
        <v>1</v>
      </c>
      <c r="B6" s="40">
        <v>1510979.2367527636</v>
      </c>
      <c r="C6" s="40">
        <v>1442269.9114154913</v>
      </c>
      <c r="D6" s="40">
        <v>1546397.0826338318</v>
      </c>
      <c r="F6" s="41">
        <f t="shared" si="0"/>
        <v>-4.5473374925346537</v>
      </c>
      <c r="G6" s="41">
        <f t="shared" si="0"/>
        <v>7.219672988681201</v>
      </c>
    </row>
    <row r="7" spans="1:7" hidden="1" x14ac:dyDescent="0.25">
      <c r="A7" s="31"/>
      <c r="B7" s="34"/>
      <c r="C7" s="34"/>
      <c r="D7" s="34"/>
      <c r="F7" s="35"/>
      <c r="G7" s="35"/>
    </row>
    <row r="8" spans="1:7" hidden="1" x14ac:dyDescent="0.25">
      <c r="B8" s="34"/>
      <c r="C8" s="34"/>
      <c r="D8" s="34"/>
      <c r="F8" s="35"/>
      <c r="G8" s="35"/>
    </row>
    <row r="9" spans="1:7" hidden="1" x14ac:dyDescent="0.25">
      <c r="B9" s="34"/>
      <c r="C9" s="34"/>
      <c r="D9" s="34"/>
      <c r="F9" s="35"/>
      <c r="G9" s="35"/>
    </row>
    <row r="10" spans="1:7" hidden="1" x14ac:dyDescent="0.25">
      <c r="B10" s="34"/>
      <c r="C10" s="34"/>
      <c r="D10" s="34"/>
      <c r="F10" s="35"/>
      <c r="G10" s="35"/>
    </row>
    <row r="11" spans="1:7" hidden="1" x14ac:dyDescent="0.25">
      <c r="B11" s="34"/>
      <c r="C11" s="34"/>
      <c r="D11" s="34"/>
      <c r="F11" s="35"/>
      <c r="G11" s="35"/>
    </row>
    <row r="12" spans="1:7" hidden="1" x14ac:dyDescent="0.25">
      <c r="B12" s="34"/>
      <c r="C12" s="34"/>
      <c r="D12" s="34"/>
      <c r="F12" s="35"/>
      <c r="G12" s="35"/>
    </row>
    <row r="13" spans="1:7" hidden="1" x14ac:dyDescent="0.25">
      <c r="B13" s="34"/>
      <c r="C13" s="34"/>
      <c r="D13" s="34"/>
      <c r="F13" s="35"/>
      <c r="G13" s="35"/>
    </row>
    <row r="14" spans="1:7" hidden="1" x14ac:dyDescent="0.25">
      <c r="B14" s="34"/>
      <c r="C14" s="34"/>
      <c r="D14" s="34"/>
      <c r="F14" s="35"/>
      <c r="G14" s="35"/>
    </row>
    <row r="15" spans="1:7" hidden="1" x14ac:dyDescent="0.25">
      <c r="B15" s="34"/>
      <c r="C15" s="34"/>
      <c r="D15" s="34"/>
      <c r="F15" s="35"/>
      <c r="G15" s="35"/>
    </row>
    <row r="16" spans="1:7" hidden="1" x14ac:dyDescent="0.25">
      <c r="B16" s="34"/>
      <c r="C16" s="34"/>
      <c r="D16" s="34"/>
      <c r="F16" s="35"/>
      <c r="G16" s="35"/>
    </row>
    <row r="17" spans="1:7" hidden="1" x14ac:dyDescent="0.25">
      <c r="A17" s="42" t="s">
        <v>22</v>
      </c>
      <c r="B17" s="34"/>
      <c r="C17" s="34"/>
      <c r="D17" s="34"/>
    </row>
    <row r="18" spans="1:7" hidden="1" x14ac:dyDescent="0.25">
      <c r="A18" s="43"/>
      <c r="B18" s="27">
        <v>2019</v>
      </c>
      <c r="C18" s="27">
        <v>2020</v>
      </c>
      <c r="D18" s="27">
        <v>2021</v>
      </c>
      <c r="F18" s="30" t="s">
        <v>21</v>
      </c>
      <c r="G18" s="30" t="s">
        <v>12</v>
      </c>
    </row>
    <row r="19" spans="1:7" hidden="1" x14ac:dyDescent="0.25">
      <c r="A19" s="31" t="s">
        <v>15</v>
      </c>
      <c r="B19" s="32">
        <v>42272.483519113193</v>
      </c>
      <c r="C19" s="32">
        <v>43357.829197746789</v>
      </c>
      <c r="D19" s="32">
        <v>46960.231931916482</v>
      </c>
      <c r="F19" s="33">
        <f>100*(C19-B19)/B19</f>
        <v>2.5674992058199382</v>
      </c>
      <c r="G19" s="33">
        <f>100*(D19-C19)/C19</f>
        <v>8.3085403509013815</v>
      </c>
    </row>
    <row r="20" spans="1:7" hidden="1" x14ac:dyDescent="0.25">
      <c r="A20" s="29" t="s">
        <v>16</v>
      </c>
      <c r="B20" s="34">
        <v>133105.30457387742</v>
      </c>
      <c r="C20" s="34">
        <v>129459.24364231102</v>
      </c>
      <c r="D20" s="34">
        <v>132489.01130230076</v>
      </c>
      <c r="F20" s="35">
        <f t="shared" ref="F20:G22" si="1">100*(C20-B20)/B20</f>
        <v>-2.7392303734542236</v>
      </c>
      <c r="G20" s="35">
        <f t="shared" si="1"/>
        <v>2.340325475993684</v>
      </c>
    </row>
    <row r="21" spans="1:7" hidden="1" x14ac:dyDescent="0.25">
      <c r="A21" s="36" t="s">
        <v>17</v>
      </c>
      <c r="B21" s="37">
        <v>80524.009624450104</v>
      </c>
      <c r="C21" s="37">
        <v>72832.80271627914</v>
      </c>
      <c r="D21" s="37">
        <v>78889.842564188351</v>
      </c>
      <c r="F21" s="38">
        <f t="shared" si="1"/>
        <v>-9.5514455179783102</v>
      </c>
      <c r="G21" s="38">
        <f t="shared" si="1"/>
        <v>8.3163624383706143</v>
      </c>
    </row>
    <row r="22" spans="1:7" hidden="1" x14ac:dyDescent="0.25">
      <c r="A22" s="39" t="s">
        <v>1</v>
      </c>
      <c r="B22" s="40">
        <v>255901.79771744055</v>
      </c>
      <c r="C22" s="40">
        <v>245649.87555633788</v>
      </c>
      <c r="D22" s="40">
        <v>258339.08579840473</v>
      </c>
      <c r="F22" s="41">
        <f t="shared" si="1"/>
        <v>-4.0061938808349256</v>
      </c>
      <c r="G22" s="41">
        <f t="shared" si="1"/>
        <v>5.1655675433699466</v>
      </c>
    </row>
    <row r="23" spans="1:7" hidden="1" x14ac:dyDescent="0.25">
      <c r="B23" s="34"/>
      <c r="C23" s="34"/>
      <c r="D23" s="34"/>
      <c r="F23" s="35"/>
      <c r="G23" s="35"/>
    </row>
    <row r="24" spans="1:7" hidden="1" x14ac:dyDescent="0.25">
      <c r="B24" s="34"/>
      <c r="C24" s="34"/>
      <c r="D24" s="34"/>
      <c r="F24" s="35"/>
      <c r="G24" s="35"/>
    </row>
    <row r="25" spans="1:7" hidden="1" x14ac:dyDescent="0.25">
      <c r="B25" s="34"/>
      <c r="C25" s="34"/>
      <c r="D25" s="34"/>
      <c r="F25" s="35"/>
      <c r="G25" s="35"/>
    </row>
    <row r="26" spans="1:7" hidden="1" x14ac:dyDescent="0.25">
      <c r="B26" s="34"/>
      <c r="C26" s="34"/>
      <c r="D26" s="34"/>
      <c r="F26" s="35"/>
      <c r="G26" s="35"/>
    </row>
    <row r="27" spans="1:7" hidden="1" x14ac:dyDescent="0.25">
      <c r="B27" s="34"/>
      <c r="C27" s="34"/>
      <c r="D27" s="34"/>
      <c r="F27" s="35"/>
      <c r="G27" s="35"/>
    </row>
    <row r="28" spans="1:7" hidden="1" x14ac:dyDescent="0.25">
      <c r="B28" s="34"/>
      <c r="C28" s="34"/>
      <c r="D28" s="34"/>
      <c r="F28" s="35"/>
      <c r="G28" s="35"/>
    </row>
    <row r="29" spans="1:7" hidden="1" x14ac:dyDescent="0.25">
      <c r="B29" s="34"/>
      <c r="C29" s="34"/>
      <c r="D29" s="34"/>
      <c r="F29" s="35"/>
      <c r="G29" s="35"/>
    </row>
    <row r="30" spans="1:7" hidden="1" x14ac:dyDescent="0.25">
      <c r="B30" s="34"/>
      <c r="C30" s="34"/>
      <c r="D30" s="34"/>
      <c r="F30" s="35"/>
      <c r="G30" s="35"/>
    </row>
    <row r="31" spans="1:7" hidden="1" x14ac:dyDescent="0.25">
      <c r="B31" s="34"/>
      <c r="C31" s="34"/>
      <c r="D31" s="34"/>
      <c r="F31" s="35"/>
      <c r="G31" s="35"/>
    </row>
    <row r="32" spans="1:7" hidden="1" x14ac:dyDescent="0.25">
      <c r="B32" s="34"/>
      <c r="C32" s="34"/>
      <c r="D32" s="34"/>
      <c r="F32" s="35"/>
      <c r="G32" s="35"/>
    </row>
    <row r="33" spans="1:8" hidden="1" x14ac:dyDescent="0.25">
      <c r="B33" s="34"/>
      <c r="C33" s="34"/>
      <c r="D33" s="34"/>
      <c r="F33" s="35"/>
      <c r="G33" s="35"/>
    </row>
    <row r="34" spans="1:8" hidden="1" x14ac:dyDescent="0.25">
      <c r="A34" s="29" t="s">
        <v>23</v>
      </c>
    </row>
    <row r="35" spans="1:8" hidden="1" x14ac:dyDescent="0.25">
      <c r="A35" s="27"/>
      <c r="B35" s="27">
        <v>2019</v>
      </c>
      <c r="C35" s="27">
        <v>2020</v>
      </c>
      <c r="D35" s="27">
        <v>2021</v>
      </c>
      <c r="F35" s="30" t="s">
        <v>21</v>
      </c>
      <c r="G35" s="30" t="s">
        <v>12</v>
      </c>
    </row>
    <row r="36" spans="1:8" hidden="1" x14ac:dyDescent="0.2">
      <c r="A36" s="31" t="s">
        <v>15</v>
      </c>
      <c r="B36" s="32">
        <f t="shared" ref="B36:D38" si="2">B19+B3</f>
        <v>393041.67974184378</v>
      </c>
      <c r="C36" s="32">
        <f t="shared" si="2"/>
        <v>414803.93905328552</v>
      </c>
      <c r="D36" s="32">
        <f t="shared" si="2"/>
        <v>439212.07326754573</v>
      </c>
      <c r="F36" s="33">
        <f>100*(C36-B36)/B36</f>
        <v>5.5368833467574099</v>
      </c>
      <c r="G36" s="33">
        <f>100*(D36-C36)/C36</f>
        <v>5.8842580593538552</v>
      </c>
      <c r="H36" s="44"/>
    </row>
    <row r="37" spans="1:8" hidden="1" x14ac:dyDescent="0.2">
      <c r="A37" s="29" t="s">
        <v>16</v>
      </c>
      <c r="B37" s="34">
        <f t="shared" si="2"/>
        <v>736232.48736319435</v>
      </c>
      <c r="C37" s="34">
        <f t="shared" si="2"/>
        <v>669736.55389170977</v>
      </c>
      <c r="D37" s="34">
        <f t="shared" si="2"/>
        <v>727119.8447601021</v>
      </c>
      <c r="F37" s="35">
        <f t="shared" ref="F37:G39" si="3">100*(C37-B37)/B37</f>
        <v>-9.031920570313158</v>
      </c>
      <c r="G37" s="35">
        <f t="shared" si="3"/>
        <v>8.568039258862175</v>
      </c>
      <c r="H37" s="44"/>
    </row>
    <row r="38" spans="1:8" hidden="1" x14ac:dyDescent="0.2">
      <c r="A38" s="36" t="s">
        <v>17</v>
      </c>
      <c r="B38" s="37">
        <f t="shared" si="2"/>
        <v>637606.86736516061</v>
      </c>
      <c r="C38" s="37">
        <f t="shared" si="2"/>
        <v>603379.2940268378</v>
      </c>
      <c r="D38" s="37">
        <f t="shared" si="2"/>
        <v>638404.2504045777</v>
      </c>
      <c r="F38" s="38">
        <f t="shared" si="3"/>
        <v>-5.3681312247724753</v>
      </c>
      <c r="G38" s="38">
        <f t="shared" si="3"/>
        <v>5.8047991909019707</v>
      </c>
      <c r="H38" s="44"/>
    </row>
    <row r="39" spans="1:8" hidden="1" x14ac:dyDescent="0.2">
      <c r="A39" s="39" t="s">
        <v>1</v>
      </c>
      <c r="B39" s="40">
        <f>B6+B22</f>
        <v>1766881.0344702043</v>
      </c>
      <c r="C39" s="40">
        <f>C6+C22</f>
        <v>1687919.7869718291</v>
      </c>
      <c r="D39" s="40">
        <f>D6+D22</f>
        <v>1804736.1684322364</v>
      </c>
      <c r="F39" s="41">
        <f t="shared" si="3"/>
        <v>-4.4689623103035627</v>
      </c>
      <c r="G39" s="41">
        <f t="shared" si="3"/>
        <v>6.9207306154031665</v>
      </c>
      <c r="H39" s="44"/>
    </row>
    <row r="40" spans="1:8" hidden="1" x14ac:dyDescent="0.2">
      <c r="A40" s="29" t="s">
        <v>1</v>
      </c>
      <c r="B40" s="34">
        <v>1766881.0344702001</v>
      </c>
      <c r="C40" s="34">
        <v>1687919.7869718301</v>
      </c>
      <c r="D40" s="34">
        <v>1804736.1684322399</v>
      </c>
      <c r="F40" s="35">
        <v>-4.4689623103035627</v>
      </c>
      <c r="G40" s="35">
        <v>6.9207306154031665</v>
      </c>
      <c r="H40" s="44"/>
    </row>
    <row r="41" spans="1:8" hidden="1" x14ac:dyDescent="0.2">
      <c r="H41" s="44"/>
    </row>
    <row r="42" spans="1:8" hidden="1" x14ac:dyDescent="0.2">
      <c r="F42" s="705" t="s">
        <v>24</v>
      </c>
      <c r="G42" s="705"/>
      <c r="H42" s="44"/>
    </row>
    <row r="43" spans="1:8" hidden="1" x14ac:dyDescent="0.2">
      <c r="A43" s="27" t="s">
        <v>23</v>
      </c>
      <c r="B43" s="27">
        <v>2019</v>
      </c>
      <c r="C43" s="27">
        <v>2020</v>
      </c>
      <c r="D43" s="27">
        <v>2021</v>
      </c>
      <c r="F43" s="45" t="s">
        <v>21</v>
      </c>
      <c r="G43" s="45" t="s">
        <v>12</v>
      </c>
      <c r="H43" s="44"/>
    </row>
    <row r="44" spans="1:8" hidden="1" x14ac:dyDescent="0.2">
      <c r="A44" s="31" t="s">
        <v>15</v>
      </c>
      <c r="B44" s="46">
        <f>B36/B$39*100</f>
        <v>22.244943042229018</v>
      </c>
      <c r="C44" s="46">
        <f t="shared" ref="C44:D47" si="4">C36/C$39*100</f>
        <v>24.574860858610723</v>
      </c>
      <c r="D44" s="46">
        <f t="shared" si="4"/>
        <v>24.336636066261512</v>
      </c>
      <c r="E44" s="31"/>
      <c r="F44" s="47">
        <f t="shared" ref="F44:G46" si="5">C44-B44</f>
        <v>2.3299178163817054</v>
      </c>
      <c r="G44" s="47">
        <f t="shared" si="5"/>
        <v>-0.2382247923492109</v>
      </c>
      <c r="H44" s="44"/>
    </row>
    <row r="45" spans="1:8" hidden="1" x14ac:dyDescent="0.2">
      <c r="A45" s="29" t="s">
        <v>16</v>
      </c>
      <c r="B45" s="48">
        <f>B37/B$39*100</f>
        <v>41.668480955988763</v>
      </c>
      <c r="C45" s="48">
        <f t="shared" si="4"/>
        <v>39.678221622914563</v>
      </c>
      <c r="D45" s="48">
        <f t="shared" si="4"/>
        <v>40.289536912852299</v>
      </c>
      <c r="F45" s="49">
        <f t="shared" si="5"/>
        <v>-1.9902593330741993</v>
      </c>
      <c r="G45" s="49">
        <f t="shared" si="5"/>
        <v>0.61131528993773543</v>
      </c>
      <c r="H45" s="44"/>
    </row>
    <row r="46" spans="1:8" hidden="1" x14ac:dyDescent="0.2">
      <c r="A46" s="29" t="s">
        <v>17</v>
      </c>
      <c r="B46" s="48">
        <f>B38/B$39*100</f>
        <v>36.086576001781907</v>
      </c>
      <c r="C46" s="48">
        <f t="shared" si="4"/>
        <v>35.746917518474945</v>
      </c>
      <c r="D46" s="48">
        <f t="shared" si="4"/>
        <v>35.373827020885592</v>
      </c>
      <c r="F46" s="49">
        <f t="shared" si="5"/>
        <v>-0.33965848330696247</v>
      </c>
      <c r="G46" s="49">
        <f t="shared" si="5"/>
        <v>-0.37309049758935231</v>
      </c>
      <c r="H46" s="44"/>
    </row>
    <row r="47" spans="1:8" hidden="1" x14ac:dyDescent="0.2">
      <c r="A47" s="39" t="s">
        <v>1</v>
      </c>
      <c r="B47" s="50">
        <f>B39/B$39*100</f>
        <v>100</v>
      </c>
      <c r="C47" s="50">
        <f t="shared" si="4"/>
        <v>100</v>
      </c>
      <c r="D47" s="50">
        <f t="shared" si="4"/>
        <v>100</v>
      </c>
      <c r="E47" s="39"/>
      <c r="F47" s="51">
        <v>-4.4689623103035601</v>
      </c>
      <c r="G47" s="51">
        <v>6.92073061540317</v>
      </c>
      <c r="H47" s="44"/>
    </row>
    <row r="48" spans="1:8" hidden="1" x14ac:dyDescent="0.2">
      <c r="B48" s="48"/>
      <c r="C48" s="48"/>
      <c r="D48" s="48"/>
      <c r="F48" s="49"/>
      <c r="G48" s="49"/>
      <c r="H48" s="44"/>
    </row>
    <row r="49" spans="1:6" hidden="1" x14ac:dyDescent="0.25"/>
    <row r="50" spans="1:6" hidden="1" x14ac:dyDescent="0.25"/>
    <row r="52" spans="1:6" x14ac:dyDescent="0.25">
      <c r="F52" s="264" t="s">
        <v>803</v>
      </c>
    </row>
    <row r="53" spans="1:6" x14ac:dyDescent="0.25">
      <c r="A53" s="29" t="s">
        <v>25</v>
      </c>
    </row>
    <row r="54" spans="1:6" x14ac:dyDescent="0.25">
      <c r="A54" s="27"/>
      <c r="B54" s="27" t="s">
        <v>26</v>
      </c>
      <c r="C54" s="27" t="s">
        <v>27</v>
      </c>
      <c r="D54" s="27" t="s">
        <v>1</v>
      </c>
    </row>
    <row r="55" spans="1:6" x14ac:dyDescent="0.25">
      <c r="A55" s="31" t="s">
        <v>15</v>
      </c>
      <c r="B55" s="32">
        <v>392251.84133562923</v>
      </c>
      <c r="C55" s="32">
        <v>46960.231931916482</v>
      </c>
      <c r="D55" s="32">
        <v>439212.07326754573</v>
      </c>
      <c r="F55" s="52"/>
    </row>
    <row r="56" spans="1:6" x14ac:dyDescent="0.25">
      <c r="A56" s="29" t="s">
        <v>16</v>
      </c>
      <c r="B56" s="34">
        <v>594630.83345780137</v>
      </c>
      <c r="C56" s="34">
        <v>132489.01130230076</v>
      </c>
      <c r="D56" s="34">
        <v>727119.8447601021</v>
      </c>
      <c r="F56" s="52"/>
    </row>
    <row r="57" spans="1:6" x14ac:dyDescent="0.25">
      <c r="A57" s="36" t="s">
        <v>17</v>
      </c>
      <c r="B57" s="37">
        <v>559514.40784038941</v>
      </c>
      <c r="C57" s="37">
        <v>78889.842564188351</v>
      </c>
      <c r="D57" s="37">
        <v>638404.2504045777</v>
      </c>
      <c r="F57" s="52"/>
    </row>
    <row r="58" spans="1:6" x14ac:dyDescent="0.25">
      <c r="A58" s="39" t="s">
        <v>1</v>
      </c>
      <c r="B58" s="40">
        <v>1546397.0826338318</v>
      </c>
      <c r="C58" s="40">
        <v>258339.08579840473</v>
      </c>
      <c r="D58" s="40">
        <v>1804736.1684322364</v>
      </c>
      <c r="F58" s="52"/>
    </row>
    <row r="60" spans="1:6" x14ac:dyDescent="0.25">
      <c r="A60" s="42" t="s">
        <v>25</v>
      </c>
      <c r="B60" s="42"/>
      <c r="C60" s="42"/>
      <c r="D60" s="42"/>
    </row>
    <row r="61" spans="1:6" x14ac:dyDescent="0.25">
      <c r="A61" s="27"/>
      <c r="B61" s="27" t="s">
        <v>26</v>
      </c>
      <c r="C61" s="27" t="s">
        <v>27</v>
      </c>
      <c r="D61" s="27" t="s">
        <v>1</v>
      </c>
    </row>
    <row r="62" spans="1:6" x14ac:dyDescent="0.25">
      <c r="A62" s="29" t="s">
        <v>15</v>
      </c>
      <c r="B62" s="53">
        <v>89.308073527543783</v>
      </c>
      <c r="C62" s="53">
        <v>10.69192647245621</v>
      </c>
      <c r="D62" s="53">
        <v>100</v>
      </c>
    </row>
    <row r="63" spans="1:6" x14ac:dyDescent="0.25">
      <c r="A63" s="29" t="s">
        <v>16</v>
      </c>
      <c r="B63" s="53">
        <v>81.778930631990562</v>
      </c>
      <c r="C63" s="53">
        <v>18.221069368009442</v>
      </c>
      <c r="D63" s="53">
        <v>100</v>
      </c>
    </row>
    <row r="64" spans="1:6" x14ac:dyDescent="0.25">
      <c r="A64" s="29" t="s">
        <v>17</v>
      </c>
      <c r="B64" s="53">
        <v>87.642650794666039</v>
      </c>
      <c r="C64" s="53">
        <v>12.357349205333968</v>
      </c>
      <c r="D64" s="53">
        <v>100</v>
      </c>
    </row>
    <row r="65" spans="1:16" x14ac:dyDescent="0.25">
      <c r="A65" s="43" t="s">
        <v>1</v>
      </c>
      <c r="B65" s="54">
        <v>85.685492964723906</v>
      </c>
      <c r="C65" s="54">
        <v>14.314507035276094</v>
      </c>
      <c r="D65" s="54">
        <v>100</v>
      </c>
    </row>
    <row r="66" spans="1:16" x14ac:dyDescent="0.25">
      <c r="A66" s="42"/>
      <c r="B66" s="42"/>
      <c r="C66" s="42"/>
      <c r="D66" s="42"/>
    </row>
    <row r="67" spans="1:16" x14ac:dyDescent="0.25">
      <c r="A67" s="29" t="s">
        <v>25</v>
      </c>
    </row>
    <row r="68" spans="1:16" x14ac:dyDescent="0.25">
      <c r="A68" s="27"/>
      <c r="B68" s="27" t="s">
        <v>26</v>
      </c>
    </row>
    <row r="69" spans="1:16" x14ac:dyDescent="0.25">
      <c r="A69" s="31" t="s">
        <v>15</v>
      </c>
      <c r="B69" s="32">
        <v>392251.84133562923</v>
      </c>
    </row>
    <row r="70" spans="1:16" x14ac:dyDescent="0.25">
      <c r="A70" s="29" t="s">
        <v>16</v>
      </c>
      <c r="B70" s="34">
        <v>594630.83345780137</v>
      </c>
    </row>
    <row r="71" spans="1:16" x14ac:dyDescent="0.25">
      <c r="A71" s="36" t="s">
        <v>17</v>
      </c>
      <c r="B71" s="37">
        <v>559514.40784038941</v>
      </c>
    </row>
    <row r="72" spans="1:16" x14ac:dyDescent="0.25">
      <c r="A72" s="39" t="s">
        <v>1</v>
      </c>
      <c r="B72" s="40">
        <v>1546397.0826338318</v>
      </c>
    </row>
    <row r="75" spans="1:16" hidden="1" x14ac:dyDescent="0.25"/>
    <row r="76" spans="1:16" hidden="1" x14ac:dyDescent="0.25"/>
    <row r="77" spans="1:16" hidden="1" x14ac:dyDescent="0.25">
      <c r="J77" s="29" t="s">
        <v>25</v>
      </c>
    </row>
    <row r="78" spans="1:16" hidden="1" x14ac:dyDescent="0.25">
      <c r="J78" s="27"/>
      <c r="K78" s="621" t="s">
        <v>26</v>
      </c>
      <c r="L78" s="621"/>
      <c r="M78" s="621" t="s">
        <v>27</v>
      </c>
      <c r="N78" s="621"/>
      <c r="O78" s="621" t="s">
        <v>1</v>
      </c>
      <c r="P78" s="621"/>
    </row>
    <row r="79" spans="1:16" hidden="1" x14ac:dyDescent="0.25">
      <c r="J79" s="27"/>
      <c r="K79" s="27" t="s">
        <v>9</v>
      </c>
      <c r="L79" s="27" t="s">
        <v>8</v>
      </c>
      <c r="M79" s="27" t="s">
        <v>9</v>
      </c>
      <c r="N79" s="27" t="s">
        <v>8</v>
      </c>
      <c r="O79" s="27" t="s">
        <v>9</v>
      </c>
      <c r="P79" s="27" t="s">
        <v>8</v>
      </c>
    </row>
    <row r="80" spans="1:16" hidden="1" x14ac:dyDescent="0.25">
      <c r="J80" s="31" t="s">
        <v>15</v>
      </c>
      <c r="K80" s="32">
        <v>392251.84133562923</v>
      </c>
      <c r="L80" s="55">
        <f>K80/$O80*100</f>
        <v>89.308073527543783</v>
      </c>
      <c r="M80" s="32">
        <v>46960.231931916482</v>
      </c>
      <c r="N80" s="55">
        <f>M80/$O80*100</f>
        <v>10.69192647245621</v>
      </c>
      <c r="O80" s="32">
        <v>439212.07326754573</v>
      </c>
      <c r="P80" s="32">
        <v>100</v>
      </c>
    </row>
    <row r="81" spans="10:22" hidden="1" x14ac:dyDescent="0.25">
      <c r="J81" s="29" t="s">
        <v>16</v>
      </c>
      <c r="K81" s="34">
        <v>594630.83345780137</v>
      </c>
      <c r="L81" s="53">
        <f t="shared" ref="L81:N83" si="6">K81/$O81*100</f>
        <v>81.778930631990562</v>
      </c>
      <c r="M81" s="34">
        <v>132489.01130230076</v>
      </c>
      <c r="N81" s="53">
        <f t="shared" si="6"/>
        <v>18.221069368009442</v>
      </c>
      <c r="O81" s="34">
        <v>727119.8447601021</v>
      </c>
      <c r="P81" s="34">
        <v>100</v>
      </c>
    </row>
    <row r="82" spans="10:22" hidden="1" x14ac:dyDescent="0.25">
      <c r="J82" s="36" t="s">
        <v>17</v>
      </c>
      <c r="K82" s="37">
        <v>559514.40784038941</v>
      </c>
      <c r="L82" s="56">
        <f t="shared" si="6"/>
        <v>87.642650794666039</v>
      </c>
      <c r="M82" s="37">
        <v>78889.842564188351</v>
      </c>
      <c r="N82" s="56">
        <f t="shared" si="6"/>
        <v>12.357349205333968</v>
      </c>
      <c r="O82" s="37">
        <v>638404.2504045777</v>
      </c>
      <c r="P82" s="37">
        <v>100</v>
      </c>
    </row>
    <row r="83" spans="10:22" hidden="1" x14ac:dyDescent="0.25">
      <c r="J83" s="39" t="s">
        <v>1</v>
      </c>
      <c r="K83" s="40">
        <v>1546397.0826338318</v>
      </c>
      <c r="L83" s="57">
        <f t="shared" si="6"/>
        <v>85.685492964723906</v>
      </c>
      <c r="M83" s="40">
        <v>258339.08579840473</v>
      </c>
      <c r="N83" s="57">
        <f t="shared" si="6"/>
        <v>14.314507035276094</v>
      </c>
      <c r="O83" s="40">
        <v>1804736.1684322364</v>
      </c>
      <c r="P83" s="40">
        <v>100</v>
      </c>
    </row>
    <row r="84" spans="10:22" hidden="1" x14ac:dyDescent="0.25">
      <c r="K84" s="34"/>
      <c r="L84" s="53"/>
      <c r="M84" s="34"/>
      <c r="N84" s="53"/>
      <c r="O84" s="34"/>
      <c r="P84" s="34"/>
    </row>
    <row r="85" spans="10:22" x14ac:dyDescent="0.25">
      <c r="K85" s="34"/>
      <c r="L85" s="53"/>
      <c r="M85" s="34"/>
      <c r="N85" s="53"/>
      <c r="O85" s="34"/>
      <c r="P85" s="34"/>
    </row>
    <row r="86" spans="10:22" hidden="1" x14ac:dyDescent="0.25">
      <c r="K86" s="34"/>
      <c r="L86" s="53"/>
      <c r="M86" s="34"/>
      <c r="N86" s="53"/>
      <c r="O86" s="34"/>
      <c r="P86" s="34"/>
    </row>
    <row r="87" spans="10:22" hidden="1" x14ac:dyDescent="0.25">
      <c r="K87" s="34"/>
      <c r="L87" s="53"/>
      <c r="M87" s="34"/>
      <c r="N87" s="53"/>
      <c r="O87" s="34"/>
      <c r="P87" s="34"/>
    </row>
    <row r="88" spans="10:22" hidden="1" x14ac:dyDescent="0.25"/>
    <row r="89" spans="10:22" hidden="1" x14ac:dyDescent="0.25"/>
    <row r="90" spans="10:22" hidden="1" x14ac:dyDescent="0.25"/>
    <row r="91" spans="10:22" hidden="1" x14ac:dyDescent="0.25">
      <c r="K91" s="28"/>
      <c r="N91" s="28"/>
      <c r="O91" s="28"/>
    </row>
    <row r="92" spans="10:22" hidden="1" x14ac:dyDescent="0.25">
      <c r="J92" s="27" t="s">
        <v>20</v>
      </c>
      <c r="K92" s="28"/>
      <c r="M92" s="28"/>
      <c r="N92" s="28"/>
      <c r="O92" s="28"/>
    </row>
    <row r="93" spans="10:22" hidden="1" x14ac:dyDescent="0.25">
      <c r="J93" s="27"/>
      <c r="K93" s="706">
        <v>2019</v>
      </c>
      <c r="L93" s="702"/>
      <c r="M93" s="707"/>
      <c r="N93" s="706">
        <v>2020</v>
      </c>
      <c r="O93" s="702"/>
      <c r="P93" s="707">
        <v>2020</v>
      </c>
      <c r="Q93" s="621">
        <v>2021</v>
      </c>
      <c r="R93" s="702"/>
      <c r="S93" s="702">
        <v>2021</v>
      </c>
      <c r="U93" s="703" t="s">
        <v>28</v>
      </c>
      <c r="V93" s="704"/>
    </row>
    <row r="94" spans="10:22" hidden="1" x14ac:dyDescent="0.25">
      <c r="J94" s="27"/>
      <c r="K94" s="59" t="s">
        <v>29</v>
      </c>
      <c r="L94" s="25" t="s">
        <v>30</v>
      </c>
      <c r="M94" s="25" t="s">
        <v>1</v>
      </c>
      <c r="N94" s="59" t="s">
        <v>29</v>
      </c>
      <c r="O94" s="26" t="s">
        <v>30</v>
      </c>
      <c r="P94" s="25" t="s">
        <v>1</v>
      </c>
      <c r="Q94" s="60" t="s">
        <v>29</v>
      </c>
      <c r="R94" s="26" t="s">
        <v>30</v>
      </c>
      <c r="S94" s="26" t="s">
        <v>1</v>
      </c>
      <c r="U94" s="26" t="s">
        <v>29</v>
      </c>
      <c r="V94" s="26" t="s">
        <v>30</v>
      </c>
    </row>
    <row r="95" spans="10:22" hidden="1" x14ac:dyDescent="0.25">
      <c r="J95" s="31" t="s">
        <v>15</v>
      </c>
      <c r="K95" s="61">
        <v>261336.6</v>
      </c>
      <c r="L95" s="61">
        <v>35305.410000000003</v>
      </c>
      <c r="M95" s="62">
        <v>350769.19622273056</v>
      </c>
      <c r="N95" s="63">
        <v>282385.5</v>
      </c>
      <c r="O95" s="64">
        <v>34111.74</v>
      </c>
      <c r="P95" s="62">
        <v>371446.1098555387</v>
      </c>
      <c r="Q95" s="64">
        <v>286866.90000000002</v>
      </c>
      <c r="R95" s="64">
        <v>50448.21</v>
      </c>
      <c r="S95" s="34">
        <v>392251.84133562923</v>
      </c>
      <c r="T95" s="52"/>
      <c r="U95" s="65">
        <f>(N95-K95)/K95*100</f>
        <v>8.0543253413413929</v>
      </c>
      <c r="V95" s="65">
        <f>(O95-L95)/L95*100</f>
        <v>-3.3809832544077678</v>
      </c>
    </row>
    <row r="96" spans="10:22" hidden="1" x14ac:dyDescent="0.25">
      <c r="J96" s="29" t="s">
        <v>16</v>
      </c>
      <c r="K96" s="61">
        <v>308673.09999999998</v>
      </c>
      <c r="L96" s="61">
        <v>222156.3</v>
      </c>
      <c r="M96" s="62">
        <v>603127.18278931698</v>
      </c>
      <c r="N96" s="63">
        <v>292859.5</v>
      </c>
      <c r="O96" s="64">
        <v>171102.7</v>
      </c>
      <c r="P96" s="62">
        <v>540277.3102493987</v>
      </c>
      <c r="Q96" s="64">
        <v>305912.2</v>
      </c>
      <c r="R96" s="64">
        <v>212154.8</v>
      </c>
      <c r="S96" s="34">
        <v>594630.83345780137</v>
      </c>
      <c r="U96" s="65">
        <f t="shared" ref="U96:V98" si="7">(N96-K96)/K96*100</f>
        <v>-5.1230897671355153</v>
      </c>
      <c r="V96" s="65">
        <f t="shared" si="7"/>
        <v>-22.980937295048566</v>
      </c>
    </row>
    <row r="97" spans="10:22" hidden="1" x14ac:dyDescent="0.25">
      <c r="J97" s="36" t="s">
        <v>17</v>
      </c>
      <c r="K97" s="61">
        <v>340139.6</v>
      </c>
      <c r="L97" s="61">
        <v>133887.70000000001</v>
      </c>
      <c r="M97" s="62">
        <v>557082.85774071049</v>
      </c>
      <c r="N97" s="63">
        <v>345830.05</v>
      </c>
      <c r="O97" s="64">
        <v>98188.87</v>
      </c>
      <c r="P97" s="62">
        <v>530546.49131055863</v>
      </c>
      <c r="Q97" s="64">
        <v>340726.1</v>
      </c>
      <c r="R97" s="64">
        <v>132545.00005</v>
      </c>
      <c r="S97" s="34">
        <v>559514.40784038941</v>
      </c>
      <c r="U97" s="65">
        <f t="shared" si="7"/>
        <v>1.6729748609100532</v>
      </c>
      <c r="V97" s="65">
        <f t="shared" si="7"/>
        <v>-26.663263316943986</v>
      </c>
    </row>
    <row r="98" spans="10:22" hidden="1" x14ac:dyDescent="0.25">
      <c r="J98" s="39" t="s">
        <v>1</v>
      </c>
      <c r="K98" s="66">
        <v>910149.3</v>
      </c>
      <c r="L98" s="66">
        <v>391349.3</v>
      </c>
      <c r="M98" s="67">
        <v>1510979.2367527636</v>
      </c>
      <c r="N98" s="68">
        <v>921075.5</v>
      </c>
      <c r="O98" s="69">
        <v>303403.3</v>
      </c>
      <c r="P98" s="67">
        <v>1442269.9114154913</v>
      </c>
      <c r="Q98" s="69">
        <v>933505.2</v>
      </c>
      <c r="R98" s="69">
        <v>395148.0000005</v>
      </c>
      <c r="S98" s="40">
        <v>1546397.0826338318</v>
      </c>
      <c r="U98" s="65">
        <f t="shared" si="7"/>
        <v>1.2004843600934432</v>
      </c>
      <c r="V98" s="65">
        <f t="shared" si="7"/>
        <v>-22.472507297189491</v>
      </c>
    </row>
    <row r="99" spans="10:22" hidden="1" x14ac:dyDescent="0.25">
      <c r="L99" s="70"/>
      <c r="P99" s="52"/>
      <c r="V99" s="52"/>
    </row>
    <row r="100" spans="10:22" hidden="1" x14ac:dyDescent="0.25">
      <c r="L100" s="70"/>
    </row>
  </sheetData>
  <mergeCells count="8">
    <mergeCell ref="Q93:S93"/>
    <mergeCell ref="U93:V93"/>
    <mergeCell ref="F42:G42"/>
    <mergeCell ref="K78:L78"/>
    <mergeCell ref="M78:N78"/>
    <mergeCell ref="O78:P78"/>
    <mergeCell ref="K93:M93"/>
    <mergeCell ref="N93:P9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B880-0C95-4338-9816-633C7F645D25}">
  <dimension ref="B1:AD92"/>
  <sheetViews>
    <sheetView topLeftCell="A10" workbookViewId="0">
      <selection activeCell="B11" sqref="B11:B12"/>
    </sheetView>
  </sheetViews>
  <sheetFormatPr defaultRowHeight="15" x14ac:dyDescent="0.25"/>
  <cols>
    <col min="1" max="1" width="9.140625" style="29"/>
    <col min="2" max="2" width="17.7109375" style="29" customWidth="1"/>
    <col min="3" max="3" width="10.85546875" style="29" customWidth="1"/>
    <col min="4" max="4" width="14" style="29" bestFit="1" customWidth="1"/>
    <col min="5" max="5" width="13.140625" style="29" customWidth="1"/>
    <col min="6" max="6" width="11" style="29" customWidth="1"/>
    <col min="7" max="7" width="13.7109375" style="29" customWidth="1"/>
    <col min="8" max="8" width="13.42578125" style="29" customWidth="1"/>
    <col min="9" max="9" width="11.85546875" style="29" customWidth="1"/>
    <col min="10" max="10" width="14.140625" style="29" customWidth="1"/>
    <col min="11" max="11" width="15.28515625" style="29" customWidth="1"/>
    <col min="12" max="12" width="10.28515625" style="29" customWidth="1"/>
    <col min="13" max="13" width="15.5703125" style="29" customWidth="1"/>
    <col min="14" max="14" width="17.28515625" style="29" bestFit="1" customWidth="1"/>
    <col min="15" max="15" width="13.28515625" style="29" bestFit="1" customWidth="1"/>
    <col min="16" max="17" width="14" style="29" customWidth="1"/>
    <col min="18" max="18" width="4" style="29" hidden="1" customWidth="1"/>
    <col min="19" max="20" width="14" style="29" customWidth="1"/>
    <col min="21" max="21" width="12.5703125" style="29" hidden="1" customWidth="1"/>
    <col min="22" max="23" width="14" style="29" customWidth="1"/>
    <col min="24" max="24" width="4" style="29" hidden="1" customWidth="1"/>
    <col min="25" max="25" width="11" style="29" bestFit="1" customWidth="1"/>
    <col min="26" max="26" width="5.7109375" style="29" customWidth="1"/>
    <col min="27" max="27" width="13.140625" style="29" customWidth="1"/>
    <col min="28" max="28" width="5.7109375" style="29" customWidth="1"/>
    <col min="29" max="29" width="9.140625" style="29"/>
    <col min="30" max="30" width="4" style="29" bestFit="1" customWidth="1"/>
    <col min="31" max="16384" width="9.140625" style="29"/>
  </cols>
  <sheetData>
    <row r="1" spans="2:30" hidden="1" x14ac:dyDescent="0.25"/>
    <row r="2" spans="2:30" hidden="1" x14ac:dyDescent="0.25">
      <c r="B2" s="29" t="s">
        <v>31</v>
      </c>
    </row>
    <row r="3" spans="2:30" hidden="1" x14ac:dyDescent="0.25">
      <c r="B3" s="71"/>
      <c r="C3" s="718">
        <v>2019</v>
      </c>
      <c r="D3" s="719"/>
      <c r="E3" s="720"/>
      <c r="F3" s="718">
        <v>2020</v>
      </c>
      <c r="G3" s="719"/>
      <c r="H3" s="720"/>
      <c r="I3" s="708">
        <v>2021</v>
      </c>
      <c r="J3" s="704"/>
      <c r="K3" s="709"/>
      <c r="M3" s="71"/>
      <c r="N3" s="721">
        <v>2019</v>
      </c>
      <c r="O3" s="722"/>
      <c r="P3" s="716"/>
      <c r="Q3" s="716"/>
      <c r="R3" s="717"/>
      <c r="S3" s="715">
        <v>2020</v>
      </c>
      <c r="T3" s="716"/>
      <c r="U3" s="716"/>
      <c r="V3" s="716"/>
      <c r="W3" s="716"/>
      <c r="X3" s="717"/>
      <c r="Y3" s="715">
        <v>2021</v>
      </c>
      <c r="Z3" s="716"/>
      <c r="AA3" s="716"/>
      <c r="AB3" s="716"/>
      <c r="AC3" s="716"/>
      <c r="AD3" s="717"/>
    </row>
    <row r="4" spans="2:30" ht="27.75" hidden="1" customHeight="1" x14ac:dyDescent="0.25">
      <c r="B4" s="72"/>
      <c r="C4" s="73" t="s">
        <v>26</v>
      </c>
      <c r="D4" s="74" t="s">
        <v>27</v>
      </c>
      <c r="E4" s="75" t="s">
        <v>32</v>
      </c>
      <c r="F4" s="73" t="s">
        <v>26</v>
      </c>
      <c r="G4" s="74" t="s">
        <v>27</v>
      </c>
      <c r="H4" s="76" t="s">
        <v>32</v>
      </c>
      <c r="I4" s="58" t="s">
        <v>26</v>
      </c>
      <c r="J4" s="77" t="s">
        <v>27</v>
      </c>
      <c r="K4" s="78" t="s">
        <v>32</v>
      </c>
      <c r="M4" s="79"/>
      <c r="N4" s="58" t="s">
        <v>26</v>
      </c>
      <c r="O4" s="77" t="s">
        <v>8</v>
      </c>
      <c r="P4" s="58" t="s">
        <v>27</v>
      </c>
      <c r="Q4" s="59" t="s">
        <v>32</v>
      </c>
      <c r="R4" s="77" t="s">
        <v>8</v>
      </c>
      <c r="S4" s="58" t="s">
        <v>26</v>
      </c>
      <c r="T4" s="77" t="s">
        <v>8</v>
      </c>
      <c r="U4" s="58" t="s">
        <v>27</v>
      </c>
      <c r="V4" s="77" t="s">
        <v>8</v>
      </c>
      <c r="W4" s="59" t="s">
        <v>32</v>
      </c>
      <c r="X4" s="77" t="s">
        <v>8</v>
      </c>
      <c r="Y4" s="58" t="s">
        <v>26</v>
      </c>
      <c r="Z4" s="77" t="s">
        <v>8</v>
      </c>
      <c r="AA4" s="58" t="s">
        <v>27</v>
      </c>
      <c r="AB4" s="77" t="s">
        <v>8</v>
      </c>
      <c r="AC4" s="59" t="s">
        <v>32</v>
      </c>
      <c r="AD4" s="77" t="s">
        <v>8</v>
      </c>
    </row>
    <row r="5" spans="2:30" hidden="1" x14ac:dyDescent="0.25">
      <c r="B5" s="80" t="s">
        <v>15</v>
      </c>
      <c r="C5" s="81">
        <v>350769.19622273056</v>
      </c>
      <c r="D5" s="82">
        <v>42272.483519113193</v>
      </c>
      <c r="E5" s="83">
        <f>C5+D5</f>
        <v>393041.67974184378</v>
      </c>
      <c r="F5" s="84">
        <v>371446.1098555387</v>
      </c>
      <c r="G5" s="84">
        <v>43357.829197746789</v>
      </c>
      <c r="H5" s="83">
        <v>414803.93905328301</v>
      </c>
      <c r="I5" s="85">
        <v>392251.84133562923</v>
      </c>
      <c r="J5" s="86">
        <v>46960.231931916482</v>
      </c>
      <c r="K5" s="87">
        <v>439212.07326754695</v>
      </c>
      <c r="M5" s="88" t="s">
        <v>15</v>
      </c>
      <c r="N5" s="89">
        <v>350769.19622273056</v>
      </c>
      <c r="O5" s="90">
        <f>N5/$Q5*100</f>
        <v>89.244783518409463</v>
      </c>
      <c r="P5" s="89">
        <v>42272.483519113193</v>
      </c>
      <c r="Q5" s="91">
        <v>393041.67974184587</v>
      </c>
      <c r="R5" s="92">
        <f>Q5/$Q5*100</f>
        <v>100</v>
      </c>
      <c r="S5" s="89">
        <v>371446.1098555387</v>
      </c>
      <c r="T5" s="90">
        <f>S5/$W5*100</f>
        <v>89.547392125373534</v>
      </c>
      <c r="U5" s="89">
        <v>43357.829197746789</v>
      </c>
      <c r="V5" s="90">
        <f>U5/$W5*100</f>
        <v>10.452607874627086</v>
      </c>
      <c r="W5" s="91">
        <v>414803.9390532829</v>
      </c>
      <c r="X5" s="92">
        <f>W5/$W5*100</f>
        <v>100</v>
      </c>
      <c r="Y5" s="89">
        <v>392251.84133562923</v>
      </c>
      <c r="Z5" s="90">
        <f>Y5/$AC5*100</f>
        <v>89.308073527543542</v>
      </c>
      <c r="AA5" s="89">
        <v>46960.231931916482</v>
      </c>
      <c r="AB5" s="90">
        <f>AA5/$AC5*100</f>
        <v>10.691926472456178</v>
      </c>
      <c r="AC5" s="91">
        <v>439212.07326754695</v>
      </c>
      <c r="AD5" s="92">
        <f>AC5/$AC5*100</f>
        <v>100</v>
      </c>
    </row>
    <row r="6" spans="2:30" hidden="1" x14ac:dyDescent="0.25">
      <c r="B6" s="93" t="s">
        <v>16</v>
      </c>
      <c r="C6" s="94">
        <v>603127.18278931698</v>
      </c>
      <c r="D6" s="95">
        <v>133105.30457387742</v>
      </c>
      <c r="E6" s="96">
        <f t="shared" ref="E6:E7" si="0">C6+D6</f>
        <v>736232.48736319435</v>
      </c>
      <c r="F6" s="97">
        <v>540277.3102493987</v>
      </c>
      <c r="G6" s="97">
        <v>129459.24364231102</v>
      </c>
      <c r="H6" s="96">
        <v>669736.55389170651</v>
      </c>
      <c r="I6" s="89">
        <v>594630.83345780137</v>
      </c>
      <c r="J6" s="92">
        <v>132489.01130230076</v>
      </c>
      <c r="K6" s="98">
        <v>727119.84476010478</v>
      </c>
      <c r="M6" s="99" t="s">
        <v>16</v>
      </c>
      <c r="N6" s="89">
        <v>603127.18278931698</v>
      </c>
      <c r="O6" s="90">
        <f>N6/$Q6*100</f>
        <v>81.920751004808835</v>
      </c>
      <c r="P6" s="89">
        <v>133105.30457387742</v>
      </c>
      <c r="Q6" s="91">
        <v>736232.48736319912</v>
      </c>
      <c r="R6" s="92">
        <f t="shared" ref="R6:R8" si="1">Q6/$Q6*100</f>
        <v>100</v>
      </c>
      <c r="S6" s="89">
        <v>540277.3102493987</v>
      </c>
      <c r="T6" s="90">
        <f t="shared" ref="T6:V8" si="2">S6/$W6*100</f>
        <v>80.670124261540494</v>
      </c>
      <c r="U6" s="89">
        <v>129459.24364231102</v>
      </c>
      <c r="V6" s="90">
        <f t="shared" si="2"/>
        <v>19.329875738459997</v>
      </c>
      <c r="W6" s="91">
        <v>669736.55389170651</v>
      </c>
      <c r="X6" s="92">
        <f t="shared" ref="X6:X8" si="3">W6/$W6*100</f>
        <v>100</v>
      </c>
      <c r="Y6" s="89">
        <v>594630.83345780137</v>
      </c>
      <c r="Z6" s="90">
        <f t="shared" ref="Z6:AB8" si="4">Y6/$AC6*100</f>
        <v>81.778930631990264</v>
      </c>
      <c r="AA6" s="89">
        <v>132489.01130230076</v>
      </c>
      <c r="AB6" s="90">
        <f t="shared" si="4"/>
        <v>18.221069368009374</v>
      </c>
      <c r="AC6" s="91">
        <v>727119.84476010478</v>
      </c>
      <c r="AD6" s="92">
        <f t="shared" ref="AD6:AD8" si="5">AC6/$AC6*100</f>
        <v>100</v>
      </c>
    </row>
    <row r="7" spans="2:30" hidden="1" x14ac:dyDescent="0.25">
      <c r="B7" s="100" t="s">
        <v>17</v>
      </c>
      <c r="C7" s="101">
        <v>557082.85774071049</v>
      </c>
      <c r="D7" s="102">
        <v>80524.009624450104</v>
      </c>
      <c r="E7" s="103">
        <f t="shared" si="0"/>
        <v>637606.86736516061</v>
      </c>
      <c r="F7" s="104">
        <v>530546.49131055863</v>
      </c>
      <c r="G7" s="104">
        <v>72832.80271627914</v>
      </c>
      <c r="H7" s="103">
        <v>603379.29402683571</v>
      </c>
      <c r="I7" s="105">
        <v>559514.40784038941</v>
      </c>
      <c r="J7" s="106">
        <v>78889.842564188351</v>
      </c>
      <c r="K7" s="107">
        <v>638404.2504045791</v>
      </c>
      <c r="M7" s="108" t="s">
        <v>17</v>
      </c>
      <c r="N7" s="89">
        <v>557082.85774071049</v>
      </c>
      <c r="O7" s="90">
        <f>N7/$Q7*100</f>
        <v>87.370899884249113</v>
      </c>
      <c r="P7" s="89">
        <v>80524.009624450104</v>
      </c>
      <c r="Q7" s="91">
        <v>637606.86736515944</v>
      </c>
      <c r="R7" s="92">
        <f t="shared" si="1"/>
        <v>100</v>
      </c>
      <c r="S7" s="89">
        <v>530546.49131055863</v>
      </c>
      <c r="T7" s="90">
        <f t="shared" si="2"/>
        <v>87.92918427309543</v>
      </c>
      <c r="U7" s="89">
        <v>72832.80271627914</v>
      </c>
      <c r="V7" s="90">
        <f t="shared" si="2"/>
        <v>12.070815726904916</v>
      </c>
      <c r="W7" s="91">
        <v>603379.29402683571</v>
      </c>
      <c r="X7" s="92">
        <f t="shared" si="3"/>
        <v>100</v>
      </c>
      <c r="Y7" s="89">
        <v>559514.40784038941</v>
      </c>
      <c r="Z7" s="90">
        <f t="shared" si="4"/>
        <v>87.642650794665855</v>
      </c>
      <c r="AA7" s="89">
        <v>78889.842564188351</v>
      </c>
      <c r="AB7" s="90">
        <f t="shared" si="4"/>
        <v>12.357349205333939</v>
      </c>
      <c r="AC7" s="91">
        <v>638404.2504045791</v>
      </c>
      <c r="AD7" s="92">
        <f t="shared" si="5"/>
        <v>100</v>
      </c>
    </row>
    <row r="8" spans="2:30" hidden="1" x14ac:dyDescent="0.25">
      <c r="B8" s="109" t="s">
        <v>1</v>
      </c>
      <c r="C8" s="110">
        <v>1510979.2367527636</v>
      </c>
      <c r="D8" s="111">
        <v>255901.79771744055</v>
      </c>
      <c r="E8" s="112">
        <f>SUM(E5:E7)</f>
        <v>1766881.0344701987</v>
      </c>
      <c r="F8" s="113">
        <v>1442269.9114154913</v>
      </c>
      <c r="G8" s="113">
        <v>245649.87555633788</v>
      </c>
      <c r="H8" s="112">
        <v>1687919.7869718124</v>
      </c>
      <c r="I8" s="110">
        <v>1546397.0826338318</v>
      </c>
      <c r="J8" s="114">
        <v>258339.08579840473</v>
      </c>
      <c r="K8" s="115">
        <v>1804736.1684322115</v>
      </c>
      <c r="M8" s="116" t="s">
        <v>1</v>
      </c>
      <c r="N8" s="117">
        <v>1510979.2367527636</v>
      </c>
      <c r="O8" s="118">
        <f>N8/$Q8*100</f>
        <v>85.51674998344329</v>
      </c>
      <c r="P8" s="117">
        <v>255901.79771744055</v>
      </c>
      <c r="Q8" s="119">
        <v>1766881.0344702073</v>
      </c>
      <c r="R8" s="114">
        <f t="shared" si="1"/>
        <v>100</v>
      </c>
      <c r="S8" s="117">
        <v>1442269.9114154913</v>
      </c>
      <c r="T8" s="118">
        <f t="shared" si="2"/>
        <v>85.446590682071104</v>
      </c>
      <c r="U8" s="117">
        <v>245649.87555633788</v>
      </c>
      <c r="V8" s="118">
        <f t="shared" si="2"/>
        <v>14.553409317929876</v>
      </c>
      <c r="W8" s="119">
        <v>1687919.7869718124</v>
      </c>
      <c r="X8" s="114">
        <f t="shared" si="3"/>
        <v>100</v>
      </c>
      <c r="Y8" s="117">
        <v>1546397.0826338318</v>
      </c>
      <c r="Z8" s="118">
        <f t="shared" si="4"/>
        <v>85.6854929647251</v>
      </c>
      <c r="AA8" s="117">
        <v>258339.08579840473</v>
      </c>
      <c r="AB8" s="118">
        <f t="shared" si="4"/>
        <v>14.314507035276295</v>
      </c>
      <c r="AC8" s="119">
        <v>1804736.1684322115</v>
      </c>
      <c r="AD8" s="114">
        <f t="shared" si="5"/>
        <v>100</v>
      </c>
    </row>
    <row r="9" spans="2:30" hidden="1" x14ac:dyDescent="0.25">
      <c r="C9" s="52"/>
      <c r="D9" s="52"/>
      <c r="E9" s="52"/>
      <c r="F9" s="52"/>
      <c r="G9" s="52"/>
      <c r="H9" s="52"/>
      <c r="I9" s="52"/>
      <c r="J9" s="52"/>
      <c r="K9" s="52"/>
    </row>
    <row r="10" spans="2:30" x14ac:dyDescent="0.25">
      <c r="C10" s="52"/>
      <c r="D10" s="52"/>
      <c r="E10" s="52"/>
      <c r="F10" s="52"/>
      <c r="G10" s="52"/>
      <c r="H10" s="52"/>
      <c r="I10" s="52"/>
      <c r="J10" s="52"/>
      <c r="K10" s="52"/>
    </row>
    <row r="11" spans="2:30" x14ac:dyDescent="0.25">
      <c r="B11" s="600" t="s">
        <v>804</v>
      </c>
      <c r="C11" s="97"/>
      <c r="D11" s="97"/>
      <c r="E11" s="97"/>
      <c r="F11" s="52"/>
      <c r="G11" s="52"/>
      <c r="H11" s="52"/>
      <c r="I11" s="52"/>
      <c r="J11" s="52"/>
      <c r="K11" s="52"/>
    </row>
    <row r="12" spans="2:30" x14ac:dyDescent="0.25">
      <c r="B12" s="600" t="s">
        <v>805</v>
      </c>
      <c r="C12" s="97"/>
      <c r="D12" s="97"/>
      <c r="E12" s="97"/>
      <c r="F12" s="52"/>
      <c r="G12" s="52"/>
      <c r="H12" s="52"/>
      <c r="I12" s="52"/>
      <c r="J12" s="52"/>
      <c r="K12" s="52"/>
    </row>
    <row r="13" spans="2:30" x14ac:dyDescent="0.25">
      <c r="B13" s="120"/>
      <c r="C13" s="121" t="s">
        <v>14</v>
      </c>
      <c r="D13" s="121" t="s">
        <v>10</v>
      </c>
      <c r="E13" s="121" t="s">
        <v>11</v>
      </c>
      <c r="F13" s="52"/>
      <c r="G13" s="52"/>
      <c r="H13" s="52"/>
      <c r="I13" s="52"/>
      <c r="J13" s="52"/>
      <c r="K13" s="52"/>
    </row>
    <row r="14" spans="2:30" x14ac:dyDescent="0.25">
      <c r="B14" s="122" t="s">
        <v>15</v>
      </c>
      <c r="C14" s="123">
        <f>D5/C5*100</f>
        <v>12.051367102449644</v>
      </c>
      <c r="D14" s="123">
        <f>G5/F5*100</f>
        <v>11.672710535213128</v>
      </c>
      <c r="E14" s="123">
        <f>J5/I5*100</f>
        <v>11.971959589027165</v>
      </c>
      <c r="F14" s="52"/>
      <c r="G14" s="52"/>
      <c r="H14" s="52"/>
      <c r="I14" s="52"/>
      <c r="J14" s="52"/>
      <c r="K14" s="52"/>
    </row>
    <row r="15" spans="2:30" x14ac:dyDescent="0.25">
      <c r="B15" s="120" t="s">
        <v>16</v>
      </c>
      <c r="C15" s="124">
        <f>D6/C6*100</f>
        <v>22.069193425887001</v>
      </c>
      <c r="D15" s="124">
        <f>G6/F6*100</f>
        <v>23.961628812905548</v>
      </c>
      <c r="E15" s="124">
        <f>J6/I6*100</f>
        <v>22.280884852854335</v>
      </c>
      <c r="F15" s="52"/>
      <c r="G15" s="52"/>
      <c r="H15" s="52"/>
      <c r="I15" s="52"/>
      <c r="J15" s="52"/>
      <c r="K15" s="52"/>
    </row>
    <row r="16" spans="2:30" x14ac:dyDescent="0.25">
      <c r="B16" s="125" t="s">
        <v>17</v>
      </c>
      <c r="C16" s="126">
        <f>D7/C7*100</f>
        <v>14.454584000488008</v>
      </c>
      <c r="D16" s="126">
        <f>G7/F7*100</f>
        <v>13.727883212716604</v>
      </c>
      <c r="E16" s="126">
        <f>J7/I7*100</f>
        <v>14.099698141587977</v>
      </c>
      <c r="F16" s="52"/>
      <c r="G16" s="52"/>
      <c r="H16" s="52"/>
      <c r="I16" s="52"/>
      <c r="J16" s="52"/>
      <c r="K16" s="52"/>
    </row>
    <row r="17" spans="2:26" x14ac:dyDescent="0.25">
      <c r="B17" s="120" t="s">
        <v>1</v>
      </c>
      <c r="C17" s="124">
        <f>D8/C8*100</f>
        <v>16.936155804986281</v>
      </c>
      <c r="D17" s="124">
        <f>G8/F8*100</f>
        <v>17.032170858729835</v>
      </c>
      <c r="E17" s="124">
        <f>J8/I8*100</f>
        <v>16.705869967007452</v>
      </c>
      <c r="F17" s="52"/>
      <c r="G17" s="52"/>
      <c r="H17" s="52"/>
      <c r="I17" s="52"/>
      <c r="J17" s="52"/>
      <c r="K17" s="52"/>
    </row>
    <row r="18" spans="2:26" x14ac:dyDescent="0.25">
      <c r="C18" s="52"/>
      <c r="D18" s="52"/>
      <c r="E18" s="52"/>
      <c r="F18" s="52"/>
      <c r="G18" s="52"/>
      <c r="H18" s="52"/>
      <c r="I18" s="52"/>
      <c r="J18" s="52"/>
      <c r="K18" s="52"/>
    </row>
    <row r="19" spans="2:26" hidden="1" x14ac:dyDescent="0.25">
      <c r="B19" s="127"/>
      <c r="C19" s="31"/>
      <c r="D19" s="708">
        <v>2019</v>
      </c>
      <c r="E19" s="704"/>
      <c r="F19" s="709"/>
      <c r="G19" s="708">
        <v>2020</v>
      </c>
      <c r="H19" s="704"/>
      <c r="I19" s="709"/>
      <c r="J19" s="708">
        <v>2021</v>
      </c>
      <c r="K19" s="704"/>
      <c r="L19" s="709"/>
      <c r="N19" s="127"/>
      <c r="O19" s="31"/>
      <c r="P19" s="708">
        <v>2019</v>
      </c>
      <c r="Q19" s="704"/>
      <c r="R19" s="709"/>
      <c r="S19" s="708">
        <v>2020</v>
      </c>
      <c r="T19" s="704"/>
      <c r="U19" s="709"/>
      <c r="V19" s="708">
        <v>2021</v>
      </c>
      <c r="W19" s="704"/>
      <c r="X19" s="709"/>
    </row>
    <row r="20" spans="2:26" ht="75" hidden="1" customHeight="1" x14ac:dyDescent="0.25">
      <c r="B20" s="79"/>
      <c r="D20" s="71" t="s">
        <v>34</v>
      </c>
      <c r="E20" s="128" t="s">
        <v>35</v>
      </c>
      <c r="F20" s="129" t="s">
        <v>32</v>
      </c>
      <c r="G20" s="71" t="s">
        <v>34</v>
      </c>
      <c r="H20" s="130" t="s">
        <v>35</v>
      </c>
      <c r="I20" s="129" t="s">
        <v>32</v>
      </c>
      <c r="J20" s="71" t="s">
        <v>34</v>
      </c>
      <c r="K20" s="130" t="s">
        <v>35</v>
      </c>
      <c r="L20" s="129" t="s">
        <v>32</v>
      </c>
      <c r="N20" s="79"/>
      <c r="P20" s="71" t="s">
        <v>34</v>
      </c>
      <c r="Q20" s="128" t="s">
        <v>35</v>
      </c>
      <c r="R20" s="129" t="s">
        <v>32</v>
      </c>
      <c r="S20" s="71" t="s">
        <v>34</v>
      </c>
      <c r="T20" s="130" t="s">
        <v>35</v>
      </c>
      <c r="U20" s="129" t="s">
        <v>32</v>
      </c>
      <c r="V20" s="71" t="s">
        <v>34</v>
      </c>
      <c r="W20" s="130" t="s">
        <v>35</v>
      </c>
      <c r="X20" s="129" t="s">
        <v>32</v>
      </c>
    </row>
    <row r="21" spans="2:26" hidden="1" x14ac:dyDescent="0.25">
      <c r="B21" s="712" t="s">
        <v>15</v>
      </c>
      <c r="C21" s="31" t="s">
        <v>36</v>
      </c>
      <c r="D21" s="131">
        <f>288020.4-D22</f>
        <v>259152.63000000003</v>
      </c>
      <c r="E21" s="132">
        <f>49467</f>
        <v>49467</v>
      </c>
      <c r="F21" s="87">
        <f>SUM(D21:E21)</f>
        <v>308619.63</v>
      </c>
      <c r="G21" s="131">
        <f>309390.1-G22</f>
        <v>277254.87</v>
      </c>
      <c r="H21" s="133">
        <f>44214.77</f>
        <v>44214.77</v>
      </c>
      <c r="I21" s="87">
        <f>SUM(G21:H21)</f>
        <v>321469.64</v>
      </c>
      <c r="J21" s="86">
        <f>313952.9-J22</f>
        <v>281416.68000000005</v>
      </c>
      <c r="K21" s="133">
        <f>57245.99</f>
        <v>57245.99</v>
      </c>
      <c r="L21" s="87">
        <f>SUM(J21:K21)</f>
        <v>338662.67000000004</v>
      </c>
      <c r="N21" s="712" t="s">
        <v>15</v>
      </c>
      <c r="O21" s="31" t="s">
        <v>36</v>
      </c>
      <c r="P21" s="131">
        <f>288020.4-P22</f>
        <v>259152.63000000003</v>
      </c>
      <c r="Q21" s="132">
        <f>49467</f>
        <v>49467</v>
      </c>
      <c r="R21" s="87">
        <f>SUM(P21:Q21)</f>
        <v>308619.63</v>
      </c>
      <c r="S21" s="131">
        <f>309390.1-S22</f>
        <v>277254.87</v>
      </c>
      <c r="T21" s="133">
        <f>44214.77</f>
        <v>44214.77</v>
      </c>
      <c r="U21" s="87">
        <f>SUM(S21:T21)</f>
        <v>321469.64</v>
      </c>
      <c r="V21" s="86">
        <f>313952.9-V22</f>
        <v>281416.68000000005</v>
      </c>
      <c r="W21" s="133">
        <f>57245.99</f>
        <v>57245.99</v>
      </c>
      <c r="X21" s="87">
        <f>SUM(V21:W21)</f>
        <v>338662.67000000004</v>
      </c>
    </row>
    <row r="22" spans="2:26" hidden="1" x14ac:dyDescent="0.25">
      <c r="B22" s="713"/>
      <c r="C22" s="29" t="s">
        <v>37</v>
      </c>
      <c r="D22" s="134">
        <f>28867.77</f>
        <v>28867.77</v>
      </c>
      <c r="E22" s="135">
        <v>14270.83</v>
      </c>
      <c r="F22" s="98">
        <f>SUM(D22:E22)</f>
        <v>43138.6</v>
      </c>
      <c r="G22" s="134">
        <v>32135.23</v>
      </c>
      <c r="H22" s="136">
        <v>19067.689999999999</v>
      </c>
      <c r="I22" s="98">
        <f>SUM(G22:H22)</f>
        <v>51202.92</v>
      </c>
      <c r="J22" s="134">
        <v>32536.22</v>
      </c>
      <c r="K22" s="136">
        <v>21804.38</v>
      </c>
      <c r="L22" s="98">
        <f>SUM(J22:K22)</f>
        <v>54340.600000000006</v>
      </c>
      <c r="N22" s="713"/>
      <c r="O22" s="29" t="s">
        <v>37</v>
      </c>
      <c r="P22" s="134">
        <f>28867.77</f>
        <v>28867.77</v>
      </c>
      <c r="Q22" s="135">
        <v>14270.83</v>
      </c>
      <c r="R22" s="98">
        <f>SUM(P22:Q22)</f>
        <v>43138.6</v>
      </c>
      <c r="S22" s="134">
        <v>32135.23</v>
      </c>
      <c r="T22" s="136">
        <v>19067.689999999999</v>
      </c>
      <c r="U22" s="98">
        <f>SUM(S22:T22)</f>
        <v>51202.92</v>
      </c>
      <c r="V22" s="134">
        <v>32536.22</v>
      </c>
      <c r="W22" s="136">
        <v>21804.38</v>
      </c>
      <c r="X22" s="98">
        <f>SUM(V22:W22)</f>
        <v>54340.600000000006</v>
      </c>
    </row>
    <row r="23" spans="2:26" hidden="1" x14ac:dyDescent="0.25">
      <c r="B23" s="714"/>
      <c r="C23" s="36" t="s">
        <v>1</v>
      </c>
      <c r="D23" s="137">
        <f>D22+D21</f>
        <v>288020.40000000002</v>
      </c>
      <c r="E23" s="138">
        <f>E22+E21</f>
        <v>63737.83</v>
      </c>
      <c r="F23" s="107">
        <f t="shared" ref="F23:F29" si="6">SUM(D23:E23)</f>
        <v>351758.23000000004</v>
      </c>
      <c r="G23" s="137">
        <f>G22+G21</f>
        <v>309390.09999999998</v>
      </c>
      <c r="H23" s="139">
        <f>H22+H21</f>
        <v>63282.459999999992</v>
      </c>
      <c r="I23" s="107">
        <f>SUM(G23:H23)</f>
        <v>372672.55999999994</v>
      </c>
      <c r="J23" s="137">
        <f>J22+J21</f>
        <v>313952.90000000002</v>
      </c>
      <c r="K23" s="139">
        <f>K22+K21</f>
        <v>79050.37</v>
      </c>
      <c r="L23" s="107">
        <f t="shared" ref="L23:L29" si="7">SUM(J23:K23)</f>
        <v>393003.27</v>
      </c>
      <c r="N23" s="714"/>
      <c r="O23" s="36" t="s">
        <v>1</v>
      </c>
      <c r="P23" s="137">
        <f>P22+P21</f>
        <v>288020.40000000002</v>
      </c>
      <c r="Q23" s="138">
        <f>Q22+Q21</f>
        <v>63737.83</v>
      </c>
      <c r="R23" s="107">
        <f t="shared" ref="R23:R29" si="8">SUM(P23:Q23)</f>
        <v>351758.23000000004</v>
      </c>
      <c r="S23" s="137">
        <f>S22+S21</f>
        <v>309390.09999999998</v>
      </c>
      <c r="T23" s="139">
        <f>T22+T21</f>
        <v>63282.459999999992</v>
      </c>
      <c r="U23" s="107">
        <f>SUM(S23:T23)</f>
        <v>372672.55999999994</v>
      </c>
      <c r="V23" s="137">
        <f>V22+V21</f>
        <v>313952.90000000002</v>
      </c>
      <c r="W23" s="139">
        <f>W22+W21</f>
        <v>79050.37</v>
      </c>
      <c r="X23" s="107">
        <f t="shared" ref="X23:X29" si="9">SUM(V23:W23)</f>
        <v>393003.27</v>
      </c>
    </row>
    <row r="24" spans="2:26" hidden="1" x14ac:dyDescent="0.25">
      <c r="B24" s="712" t="s">
        <v>16</v>
      </c>
      <c r="C24" s="31" t="s">
        <v>36</v>
      </c>
      <c r="D24" s="131">
        <f>343325.5-D25</f>
        <v>160384.6</v>
      </c>
      <c r="E24" s="132">
        <f>112603</f>
        <v>112603</v>
      </c>
      <c r="F24" s="87">
        <f t="shared" si="6"/>
        <v>272987.59999999998</v>
      </c>
      <c r="G24" s="131">
        <f xml:space="preserve"> 329657.4-G25</f>
        <v>150711.70000000001</v>
      </c>
      <c r="H24" s="133">
        <f>90442.11</f>
        <v>90442.11</v>
      </c>
      <c r="I24" s="87">
        <f t="shared" ref="I24:I29" si="10">SUM(G24:H24)</f>
        <v>241153.81</v>
      </c>
      <c r="J24" s="86">
        <f xml:space="preserve"> 342945.5-J25</f>
        <v>159494.20000000001</v>
      </c>
      <c r="K24" s="133">
        <f>108136.3</f>
        <v>108136.3</v>
      </c>
      <c r="L24" s="87">
        <f t="shared" si="7"/>
        <v>267630.5</v>
      </c>
      <c r="N24" s="712" t="s">
        <v>16</v>
      </c>
      <c r="O24" s="31" t="s">
        <v>36</v>
      </c>
      <c r="P24" s="131">
        <f>343325.5-P25</f>
        <v>160384.6</v>
      </c>
      <c r="Q24" s="132">
        <f>112603</f>
        <v>112603</v>
      </c>
      <c r="R24" s="87">
        <f t="shared" si="8"/>
        <v>272987.59999999998</v>
      </c>
      <c r="S24" s="131">
        <f xml:space="preserve"> 329657.4-S25</f>
        <v>150711.70000000001</v>
      </c>
      <c r="T24" s="133">
        <f>90442.11</f>
        <v>90442.11</v>
      </c>
      <c r="U24" s="87">
        <f t="shared" ref="U24:U29" si="11">SUM(S24:T24)</f>
        <v>241153.81</v>
      </c>
      <c r="V24" s="86">
        <f xml:space="preserve"> 342945.5-V25</f>
        <v>159494.20000000001</v>
      </c>
      <c r="W24" s="133">
        <f>108136.3</f>
        <v>108136.3</v>
      </c>
      <c r="X24" s="87">
        <f t="shared" si="9"/>
        <v>267630.5</v>
      </c>
    </row>
    <row r="25" spans="2:26" hidden="1" x14ac:dyDescent="0.25">
      <c r="B25" s="713"/>
      <c r="C25" s="29" t="s">
        <v>37</v>
      </c>
      <c r="D25" s="134">
        <v>182940.9</v>
      </c>
      <c r="E25" s="135">
        <v>147189.20000000001</v>
      </c>
      <c r="F25" s="98">
        <f t="shared" si="6"/>
        <v>330130.09999999998</v>
      </c>
      <c r="G25" s="134">
        <v>178945.7</v>
      </c>
      <c r="H25" s="136">
        <v>120230</v>
      </c>
      <c r="I25" s="98">
        <f t="shared" si="10"/>
        <v>299175.7</v>
      </c>
      <c r="J25" s="134">
        <v>183451.3</v>
      </c>
      <c r="K25" s="136">
        <v>143872.6</v>
      </c>
      <c r="L25" s="98">
        <f t="shared" si="7"/>
        <v>327323.90000000002</v>
      </c>
      <c r="N25" s="713"/>
      <c r="O25" s="29" t="s">
        <v>37</v>
      </c>
      <c r="P25" s="134">
        <v>182940.9</v>
      </c>
      <c r="Q25" s="135">
        <v>147189.20000000001</v>
      </c>
      <c r="R25" s="98">
        <f t="shared" si="8"/>
        <v>330130.09999999998</v>
      </c>
      <c r="S25" s="134">
        <v>178945.7</v>
      </c>
      <c r="T25" s="136">
        <v>120230</v>
      </c>
      <c r="U25" s="98">
        <f t="shared" si="11"/>
        <v>299175.7</v>
      </c>
      <c r="V25" s="134">
        <v>183451.3</v>
      </c>
      <c r="W25" s="136">
        <v>143872.6</v>
      </c>
      <c r="X25" s="98">
        <f t="shared" si="9"/>
        <v>327323.90000000002</v>
      </c>
    </row>
    <row r="26" spans="2:26" hidden="1" x14ac:dyDescent="0.25">
      <c r="B26" s="714"/>
      <c r="C26" s="36" t="s">
        <v>1</v>
      </c>
      <c r="D26" s="137">
        <f>D25+D24</f>
        <v>343325.5</v>
      </c>
      <c r="E26" s="138">
        <f>E25+E24</f>
        <v>259792.2</v>
      </c>
      <c r="F26" s="107">
        <f t="shared" si="6"/>
        <v>603117.69999999995</v>
      </c>
      <c r="G26" s="137">
        <f>G25+G24</f>
        <v>329657.40000000002</v>
      </c>
      <c r="H26" s="139">
        <f>H25+H24</f>
        <v>210672.11</v>
      </c>
      <c r="I26" s="107">
        <f t="shared" si="10"/>
        <v>540329.51</v>
      </c>
      <c r="J26" s="137">
        <f>J25+J24</f>
        <v>342945.5</v>
      </c>
      <c r="K26" s="139">
        <f>K25+K24</f>
        <v>252008.90000000002</v>
      </c>
      <c r="L26" s="107">
        <f t="shared" si="7"/>
        <v>594954.4</v>
      </c>
      <c r="N26" s="714"/>
      <c r="O26" s="36" t="s">
        <v>1</v>
      </c>
      <c r="P26" s="137">
        <f>P25+P24</f>
        <v>343325.5</v>
      </c>
      <c r="Q26" s="138">
        <f>Q25+Q24</f>
        <v>259792.2</v>
      </c>
      <c r="R26" s="107">
        <f t="shared" si="8"/>
        <v>603117.69999999995</v>
      </c>
      <c r="S26" s="137">
        <f>S25+S24</f>
        <v>329657.40000000002</v>
      </c>
      <c r="T26" s="139">
        <f>T25+T24</f>
        <v>210672.11</v>
      </c>
      <c r="U26" s="107">
        <f t="shared" si="11"/>
        <v>540329.51</v>
      </c>
      <c r="V26" s="137">
        <f>V25+V24</f>
        <v>342945.5</v>
      </c>
      <c r="W26" s="139">
        <f>W25+W24</f>
        <v>252008.90000000002</v>
      </c>
      <c r="X26" s="107">
        <f t="shared" si="9"/>
        <v>594954.4</v>
      </c>
    </row>
    <row r="27" spans="2:26" hidden="1" x14ac:dyDescent="0.25">
      <c r="B27" s="713" t="s">
        <v>17</v>
      </c>
      <c r="C27" s="29" t="s">
        <v>36</v>
      </c>
      <c r="D27" s="134">
        <f>380009.8-D28</f>
        <v>155022.5</v>
      </c>
      <c r="E27" s="135">
        <f>96288</f>
        <v>96288</v>
      </c>
      <c r="F27" s="98">
        <f t="shared" si="6"/>
        <v>251310.5</v>
      </c>
      <c r="G27" s="134">
        <f xml:space="preserve"> 387548.3-G28</f>
        <v>158534.5</v>
      </c>
      <c r="H27" s="133">
        <f>69030.44</f>
        <v>69030.44</v>
      </c>
      <c r="I27" s="98">
        <f t="shared" si="10"/>
        <v>227564.94</v>
      </c>
      <c r="J27" s="92">
        <f>382299.1-J28</f>
        <v>157568.99999999997</v>
      </c>
      <c r="K27" s="136">
        <f>93786.32</f>
        <v>93786.32</v>
      </c>
      <c r="L27" s="98">
        <f t="shared" si="7"/>
        <v>251355.31999999998</v>
      </c>
      <c r="N27" s="713" t="s">
        <v>17</v>
      </c>
      <c r="O27" s="29" t="s">
        <v>36</v>
      </c>
      <c r="P27" s="134">
        <f>380009.8-P28</f>
        <v>155022.5</v>
      </c>
      <c r="Q27" s="135">
        <f>96288</f>
        <v>96288</v>
      </c>
      <c r="R27" s="98">
        <f t="shared" si="8"/>
        <v>251310.5</v>
      </c>
      <c r="S27" s="134">
        <f xml:space="preserve"> 387548.3-S28</f>
        <v>158534.5</v>
      </c>
      <c r="T27" s="140">
        <f>69030.44</f>
        <v>69030.44</v>
      </c>
      <c r="U27" s="98">
        <f t="shared" si="11"/>
        <v>227564.94</v>
      </c>
      <c r="V27" s="92">
        <f>382299.1-V28</f>
        <v>157568.99999999997</v>
      </c>
      <c r="W27" s="136">
        <f>93786.32</f>
        <v>93786.32</v>
      </c>
      <c r="X27" s="98">
        <f t="shared" si="9"/>
        <v>251355.31999999998</v>
      </c>
      <c r="Y27" s="52">
        <f>Q27-T27</f>
        <v>27257.559999999998</v>
      </c>
      <c r="Z27" s="29">
        <f>Y27/Q27*100</f>
        <v>28.308366566965766</v>
      </c>
    </row>
    <row r="28" spans="2:26" hidden="1" x14ac:dyDescent="0.25">
      <c r="B28" s="713" t="s">
        <v>17</v>
      </c>
      <c r="C28" s="29" t="s">
        <v>37</v>
      </c>
      <c r="D28" s="134">
        <f>224987.3</f>
        <v>224987.3</v>
      </c>
      <c r="E28" s="135">
        <v>79370.600000000006</v>
      </c>
      <c r="F28" s="98">
        <f t="shared" si="6"/>
        <v>304357.90000000002</v>
      </c>
      <c r="G28" s="134">
        <v>229013.8</v>
      </c>
      <c r="H28" s="136">
        <v>72432.350000000006</v>
      </c>
      <c r="I28" s="98">
        <f t="shared" si="10"/>
        <v>301446.15000000002</v>
      </c>
      <c r="J28" s="134">
        <v>224730.1</v>
      </c>
      <c r="K28" s="136">
        <v>82134.67</v>
      </c>
      <c r="L28" s="98">
        <f t="shared" si="7"/>
        <v>306864.77</v>
      </c>
      <c r="N28" s="713" t="s">
        <v>17</v>
      </c>
      <c r="O28" s="29" t="s">
        <v>37</v>
      </c>
      <c r="P28" s="134">
        <f>224987.3</f>
        <v>224987.3</v>
      </c>
      <c r="Q28" s="135">
        <v>79370.600000000006</v>
      </c>
      <c r="R28" s="98">
        <f t="shared" si="8"/>
        <v>304357.90000000002</v>
      </c>
      <c r="S28" s="134">
        <v>229013.8</v>
      </c>
      <c r="T28" s="136">
        <v>72432.350000000006</v>
      </c>
      <c r="U28" s="98">
        <f t="shared" si="11"/>
        <v>301446.15000000002</v>
      </c>
      <c r="V28" s="134">
        <v>224730.1</v>
      </c>
      <c r="W28" s="136">
        <v>82134.67</v>
      </c>
      <c r="X28" s="98">
        <f t="shared" si="9"/>
        <v>306864.77</v>
      </c>
    </row>
    <row r="29" spans="2:26" hidden="1" x14ac:dyDescent="0.25">
      <c r="B29" s="713"/>
      <c r="C29" s="29" t="s">
        <v>1</v>
      </c>
      <c r="D29" s="137">
        <f>D28+D27</f>
        <v>380009.8</v>
      </c>
      <c r="E29" s="138">
        <f>E28+E27</f>
        <v>175658.6</v>
      </c>
      <c r="F29" s="98">
        <f t="shared" si="6"/>
        <v>555668.4</v>
      </c>
      <c r="G29" s="137">
        <f>G28+G27</f>
        <v>387548.3</v>
      </c>
      <c r="H29" s="139">
        <f>H28+H27</f>
        <v>141462.79</v>
      </c>
      <c r="I29" s="98">
        <f t="shared" si="10"/>
        <v>529011.09</v>
      </c>
      <c r="J29" s="137">
        <f>J28+J27</f>
        <v>382299.1</v>
      </c>
      <c r="K29" s="139">
        <f>K28+K27</f>
        <v>175920.99</v>
      </c>
      <c r="L29" s="98">
        <f t="shared" si="7"/>
        <v>558220.09</v>
      </c>
      <c r="N29" s="713"/>
      <c r="O29" s="29" t="s">
        <v>1</v>
      </c>
      <c r="P29" s="137">
        <f>P28+P27</f>
        <v>380009.8</v>
      </c>
      <c r="Q29" s="138">
        <f>Q28+Q27</f>
        <v>175658.6</v>
      </c>
      <c r="R29" s="98">
        <f t="shared" si="8"/>
        <v>555668.4</v>
      </c>
      <c r="S29" s="137">
        <f>S28+S27</f>
        <v>387548.3</v>
      </c>
      <c r="T29" s="139">
        <f>T28+T27</f>
        <v>141462.79</v>
      </c>
      <c r="U29" s="98">
        <f t="shared" si="11"/>
        <v>529011.09</v>
      </c>
      <c r="V29" s="137">
        <f>V28+V27</f>
        <v>382299.1</v>
      </c>
      <c r="W29" s="139">
        <f>W28+W27</f>
        <v>175920.99</v>
      </c>
      <c r="X29" s="98">
        <f t="shared" si="9"/>
        <v>558220.09</v>
      </c>
    </row>
    <row r="30" spans="2:26" hidden="1" x14ac:dyDescent="0.25">
      <c r="B30" s="116" t="s">
        <v>1</v>
      </c>
      <c r="C30" s="39"/>
      <c r="D30" s="141">
        <f t="shared" ref="D30:E30" si="12">+D23+D26+D29</f>
        <v>1011355.7</v>
      </c>
      <c r="E30" s="142">
        <f t="shared" si="12"/>
        <v>499188.63</v>
      </c>
      <c r="F30" s="143">
        <f>+F23+F26+F29</f>
        <v>1510544.33</v>
      </c>
      <c r="G30" s="141">
        <f t="shared" ref="G30:K30" si="13">+G23+G26+G29</f>
        <v>1026595.8</v>
      </c>
      <c r="H30" s="142">
        <f t="shared" si="13"/>
        <v>415417.36</v>
      </c>
      <c r="I30" s="143">
        <f>+I23+I26+I29</f>
        <v>1442013.16</v>
      </c>
      <c r="J30" s="141">
        <f t="shared" si="13"/>
        <v>1039197.5</v>
      </c>
      <c r="K30" s="142">
        <f t="shared" si="13"/>
        <v>506980.26</v>
      </c>
      <c r="L30" s="143">
        <f>+L23+L26+L29</f>
        <v>1546177.76</v>
      </c>
      <c r="N30" s="116" t="s">
        <v>1</v>
      </c>
      <c r="O30" s="39"/>
      <c r="P30" s="141">
        <f t="shared" ref="P30:Q30" si="14">+P23+P26+P29</f>
        <v>1011355.7</v>
      </c>
      <c r="Q30" s="142">
        <f t="shared" si="14"/>
        <v>499188.63</v>
      </c>
      <c r="R30" s="143">
        <f>+R23+R26+R29</f>
        <v>1510544.33</v>
      </c>
      <c r="S30" s="141">
        <f t="shared" ref="S30:T30" si="15">+S23+S26+S29</f>
        <v>1026595.8</v>
      </c>
      <c r="T30" s="142">
        <f t="shared" si="15"/>
        <v>415417.36</v>
      </c>
      <c r="U30" s="143">
        <f>+U23+U26+U29</f>
        <v>1442013.16</v>
      </c>
      <c r="V30" s="141">
        <f t="shared" ref="V30:W30" si="16">+V23+V26+V29</f>
        <v>1039197.5</v>
      </c>
      <c r="W30" s="142">
        <f t="shared" si="16"/>
        <v>506980.26</v>
      </c>
      <c r="X30" s="143">
        <f>+X23+X26+X29</f>
        <v>1546177.76</v>
      </c>
    </row>
    <row r="31" spans="2:26" hidden="1" x14ac:dyDescent="0.25">
      <c r="C31" s="52"/>
      <c r="D31" s="52"/>
      <c r="E31" s="52"/>
      <c r="F31" s="52"/>
      <c r="G31" s="52"/>
      <c r="H31" s="52"/>
      <c r="I31" s="52"/>
      <c r="J31" s="52"/>
      <c r="K31" s="52"/>
    </row>
    <row r="32" spans="2:26" hidden="1" x14ac:dyDescent="0.25">
      <c r="C32" s="52"/>
      <c r="D32" s="52"/>
      <c r="E32" s="52"/>
      <c r="F32" s="52"/>
      <c r="G32" s="52"/>
      <c r="H32" s="52"/>
      <c r="I32" s="52"/>
      <c r="J32" s="52"/>
      <c r="K32" s="52"/>
    </row>
    <row r="33" spans="2:12" hidden="1" x14ac:dyDescent="0.25">
      <c r="B33" s="127"/>
      <c r="C33" s="31"/>
      <c r="D33" s="708">
        <v>2019</v>
      </c>
      <c r="E33" s="704"/>
      <c r="F33" s="709"/>
      <c r="G33" s="708">
        <v>2020</v>
      </c>
      <c r="H33" s="704"/>
      <c r="I33" s="709"/>
      <c r="J33" s="708">
        <v>2021</v>
      </c>
      <c r="K33" s="704"/>
      <c r="L33" s="709"/>
    </row>
    <row r="34" spans="2:12" ht="45" hidden="1" x14ac:dyDescent="0.25">
      <c r="B34" s="79"/>
      <c r="D34" s="71" t="s">
        <v>34</v>
      </c>
      <c r="E34" s="128" t="s">
        <v>35</v>
      </c>
      <c r="F34" s="129" t="s">
        <v>32</v>
      </c>
      <c r="G34" s="71" t="s">
        <v>34</v>
      </c>
      <c r="H34" s="130" t="s">
        <v>35</v>
      </c>
      <c r="I34" s="129" t="s">
        <v>32</v>
      </c>
      <c r="J34" s="71" t="s">
        <v>34</v>
      </c>
      <c r="K34" s="130" t="s">
        <v>35</v>
      </c>
      <c r="L34" s="129" t="s">
        <v>32</v>
      </c>
    </row>
    <row r="35" spans="2:12" hidden="1" x14ac:dyDescent="0.25">
      <c r="B35" s="712" t="s">
        <v>15</v>
      </c>
      <c r="C35" s="31" t="s">
        <v>36</v>
      </c>
      <c r="D35" s="144">
        <f>D21/D$23*100</f>
        <v>89.977178699842099</v>
      </c>
      <c r="E35" s="145">
        <f>E21/E$23*100</f>
        <v>77.610110039830346</v>
      </c>
      <c r="F35" s="146">
        <f t="shared" ref="F35:L37" si="17">F21/F$23*100</f>
        <v>87.736292623487429</v>
      </c>
      <c r="G35" s="144">
        <f t="shared" si="17"/>
        <v>89.613361901366602</v>
      </c>
      <c r="H35" s="145">
        <f t="shared" si="17"/>
        <v>69.868917864444597</v>
      </c>
      <c r="I35" s="146">
        <f t="shared" si="17"/>
        <v>86.260614411750652</v>
      </c>
      <c r="J35" s="144">
        <f t="shared" si="17"/>
        <v>89.636591985613137</v>
      </c>
      <c r="K35" s="145">
        <f t="shared" si="17"/>
        <v>72.417105701086541</v>
      </c>
      <c r="L35" s="146">
        <f t="shared" si="17"/>
        <v>86.172990367230284</v>
      </c>
    </row>
    <row r="36" spans="2:12" hidden="1" x14ac:dyDescent="0.25">
      <c r="B36" s="713"/>
      <c r="C36" s="29" t="s">
        <v>37</v>
      </c>
      <c r="D36" s="147">
        <f t="shared" ref="D36:E37" si="18">D22/D$23*100</f>
        <v>10.022821300157906</v>
      </c>
      <c r="E36" s="148">
        <f t="shared" si="18"/>
        <v>22.389889960169651</v>
      </c>
      <c r="F36" s="149">
        <f t="shared" si="17"/>
        <v>12.263707376512553</v>
      </c>
      <c r="G36" s="147">
        <f t="shared" si="17"/>
        <v>10.386638098633409</v>
      </c>
      <c r="H36" s="150">
        <f t="shared" si="17"/>
        <v>30.131082135555413</v>
      </c>
      <c r="I36" s="149">
        <f t="shared" si="17"/>
        <v>13.739385588249375</v>
      </c>
      <c r="J36" s="147">
        <f t="shared" si="17"/>
        <v>10.363408014386872</v>
      </c>
      <c r="K36" s="150">
        <f t="shared" si="17"/>
        <v>27.58289429891347</v>
      </c>
      <c r="L36" s="149">
        <f t="shared" si="17"/>
        <v>13.827009632769723</v>
      </c>
    </row>
    <row r="37" spans="2:12" hidden="1" x14ac:dyDescent="0.25">
      <c r="B37" s="714"/>
      <c r="C37" s="36" t="s">
        <v>1</v>
      </c>
      <c r="D37" s="151">
        <f t="shared" si="18"/>
        <v>100</v>
      </c>
      <c r="E37" s="152">
        <f t="shared" si="18"/>
        <v>100</v>
      </c>
      <c r="F37" s="149">
        <f t="shared" si="17"/>
        <v>100</v>
      </c>
      <c r="G37" s="151">
        <f t="shared" si="17"/>
        <v>100</v>
      </c>
      <c r="H37" s="153">
        <f t="shared" si="17"/>
        <v>100</v>
      </c>
      <c r="I37" s="149">
        <f t="shared" si="17"/>
        <v>100</v>
      </c>
      <c r="J37" s="151">
        <f t="shared" si="17"/>
        <v>100</v>
      </c>
      <c r="K37" s="153">
        <f t="shared" si="17"/>
        <v>100</v>
      </c>
      <c r="L37" s="149">
        <f t="shared" si="17"/>
        <v>100</v>
      </c>
    </row>
    <row r="38" spans="2:12" hidden="1" x14ac:dyDescent="0.25">
      <c r="B38" s="712" t="s">
        <v>16</v>
      </c>
      <c r="C38" s="31" t="s">
        <v>36</v>
      </c>
      <c r="D38" s="144">
        <f>D24/D$26*100</f>
        <v>46.715026993334313</v>
      </c>
      <c r="E38" s="145">
        <f t="shared" ref="E38:L38" si="19">E24/E$26*100</f>
        <v>43.343487602784073</v>
      </c>
      <c r="F38" s="146">
        <f t="shared" si="19"/>
        <v>45.262740589440504</v>
      </c>
      <c r="G38" s="144">
        <f t="shared" si="19"/>
        <v>45.717675380561765</v>
      </c>
      <c r="H38" s="145">
        <f t="shared" si="19"/>
        <v>42.930272070659946</v>
      </c>
      <c r="I38" s="146">
        <f t="shared" si="19"/>
        <v>44.630879035276081</v>
      </c>
      <c r="J38" s="144">
        <f t="shared" si="19"/>
        <v>46.507156384906644</v>
      </c>
      <c r="K38" s="145">
        <f t="shared" si="19"/>
        <v>42.909714696584125</v>
      </c>
      <c r="L38" s="146">
        <f t="shared" si="19"/>
        <v>44.983363430878057</v>
      </c>
    </row>
    <row r="39" spans="2:12" hidden="1" x14ac:dyDescent="0.25">
      <c r="B39" s="713"/>
      <c r="C39" s="29" t="s">
        <v>37</v>
      </c>
      <c r="D39" s="147">
        <f t="shared" ref="D39:L40" si="20">D25/D$26*100</f>
        <v>53.28497300666568</v>
      </c>
      <c r="E39" s="148">
        <f t="shared" si="20"/>
        <v>56.656512397215927</v>
      </c>
      <c r="F39" s="149">
        <f t="shared" si="20"/>
        <v>54.737259410559503</v>
      </c>
      <c r="G39" s="147">
        <f t="shared" si="20"/>
        <v>54.282324619438235</v>
      </c>
      <c r="H39" s="150">
        <f t="shared" si="20"/>
        <v>57.069727929340054</v>
      </c>
      <c r="I39" s="149">
        <f t="shared" si="20"/>
        <v>55.369120964723919</v>
      </c>
      <c r="J39" s="147">
        <f t="shared" si="20"/>
        <v>53.492843615093356</v>
      </c>
      <c r="K39" s="150">
        <f t="shared" si="20"/>
        <v>57.090285303415868</v>
      </c>
      <c r="L39" s="149">
        <f t="shared" si="20"/>
        <v>55.016636569121935</v>
      </c>
    </row>
    <row r="40" spans="2:12" hidden="1" x14ac:dyDescent="0.25">
      <c r="B40" s="714"/>
      <c r="C40" s="36" t="s">
        <v>1</v>
      </c>
      <c r="D40" s="151">
        <f t="shared" si="20"/>
        <v>100</v>
      </c>
      <c r="E40" s="152">
        <f t="shared" si="20"/>
        <v>100</v>
      </c>
      <c r="F40" s="149">
        <f t="shared" si="20"/>
        <v>100</v>
      </c>
      <c r="G40" s="151">
        <f t="shared" si="20"/>
        <v>100</v>
      </c>
      <c r="H40" s="153">
        <f t="shared" si="20"/>
        <v>100</v>
      </c>
      <c r="I40" s="149">
        <f t="shared" si="20"/>
        <v>100</v>
      </c>
      <c r="J40" s="151">
        <f t="shared" si="20"/>
        <v>100</v>
      </c>
      <c r="K40" s="153">
        <f t="shared" si="20"/>
        <v>100</v>
      </c>
      <c r="L40" s="149">
        <f t="shared" si="20"/>
        <v>100</v>
      </c>
    </row>
    <row r="41" spans="2:12" hidden="1" x14ac:dyDescent="0.25">
      <c r="B41" s="712" t="s">
        <v>17</v>
      </c>
      <c r="C41" s="31" t="s">
        <v>36</v>
      </c>
      <c r="D41" s="144">
        <f>D27/D$29*100</f>
        <v>40.794342672215294</v>
      </c>
      <c r="E41" s="145">
        <f t="shared" ref="E41:L41" si="21">E27/E$29*100</f>
        <v>54.815420366551933</v>
      </c>
      <c r="F41" s="146">
        <f t="shared" si="21"/>
        <v>45.226703551974524</v>
      </c>
      <c r="G41" s="144">
        <f t="shared" si="21"/>
        <v>40.907030168884759</v>
      </c>
      <c r="H41" s="145">
        <f t="shared" si="21"/>
        <v>48.797595466624124</v>
      </c>
      <c r="I41" s="146">
        <f t="shared" si="21"/>
        <v>43.017045257028549</v>
      </c>
      <c r="J41" s="144">
        <f t="shared" si="21"/>
        <v>41.21615771525488</v>
      </c>
      <c r="K41" s="145">
        <f t="shared" si="21"/>
        <v>53.311614492392302</v>
      </c>
      <c r="L41" s="146">
        <f t="shared" si="21"/>
        <v>45.027996036473709</v>
      </c>
    </row>
    <row r="42" spans="2:12" hidden="1" x14ac:dyDescent="0.25">
      <c r="B42" s="713" t="s">
        <v>17</v>
      </c>
      <c r="C42" s="29" t="s">
        <v>37</v>
      </c>
      <c r="D42" s="147">
        <f t="shared" ref="D42:L43" si="22">D28/D$29*100</f>
        <v>59.205657327784699</v>
      </c>
      <c r="E42" s="148">
        <f t="shared" si="22"/>
        <v>45.184579633448067</v>
      </c>
      <c r="F42" s="149">
        <f t="shared" si="22"/>
        <v>54.773296448025476</v>
      </c>
      <c r="G42" s="147">
        <f t="shared" si="22"/>
        <v>59.092969831115241</v>
      </c>
      <c r="H42" s="150">
        <f t="shared" si="22"/>
        <v>51.202404533375876</v>
      </c>
      <c r="I42" s="149">
        <f t="shared" si="22"/>
        <v>56.982954742971458</v>
      </c>
      <c r="J42" s="147">
        <f t="shared" si="22"/>
        <v>58.783842284745113</v>
      </c>
      <c r="K42" s="150">
        <f t="shared" si="22"/>
        <v>46.688385507607705</v>
      </c>
      <c r="L42" s="149">
        <f t="shared" si="22"/>
        <v>54.972003963526298</v>
      </c>
    </row>
    <row r="43" spans="2:12" hidden="1" x14ac:dyDescent="0.25">
      <c r="B43" s="714"/>
      <c r="C43" s="36" t="s">
        <v>1</v>
      </c>
      <c r="D43" s="151">
        <f t="shared" si="22"/>
        <v>100</v>
      </c>
      <c r="E43" s="152">
        <f t="shared" si="22"/>
        <v>100</v>
      </c>
      <c r="F43" s="154">
        <f t="shared" si="22"/>
        <v>100</v>
      </c>
      <c r="G43" s="151">
        <f t="shared" si="22"/>
        <v>100</v>
      </c>
      <c r="H43" s="153">
        <f t="shared" si="22"/>
        <v>100</v>
      </c>
      <c r="I43" s="154">
        <f t="shared" si="22"/>
        <v>100</v>
      </c>
      <c r="J43" s="151">
        <f t="shared" si="22"/>
        <v>100</v>
      </c>
      <c r="K43" s="153">
        <f t="shared" si="22"/>
        <v>100</v>
      </c>
      <c r="L43" s="154">
        <f t="shared" si="22"/>
        <v>100</v>
      </c>
    </row>
    <row r="44" spans="2:12" hidden="1" x14ac:dyDescent="0.25">
      <c r="C44" s="52"/>
      <c r="D44" s="52"/>
      <c r="E44" s="52"/>
      <c r="F44" s="52"/>
      <c r="G44" s="52"/>
      <c r="H44" s="52"/>
      <c r="I44" s="52"/>
      <c r="J44" s="52"/>
      <c r="K44" s="52"/>
    </row>
    <row r="45" spans="2:12" hidden="1" x14ac:dyDescent="0.25">
      <c r="B45" s="127"/>
      <c r="C45" s="31"/>
      <c r="D45" s="708">
        <v>2019</v>
      </c>
      <c r="E45" s="704"/>
      <c r="F45" s="709"/>
      <c r="G45" s="708">
        <v>2020</v>
      </c>
      <c r="H45" s="704"/>
      <c r="I45" s="709"/>
      <c r="J45" s="708">
        <v>2021</v>
      </c>
      <c r="K45" s="704"/>
      <c r="L45" s="709"/>
    </row>
    <row r="46" spans="2:12" ht="45" hidden="1" x14ac:dyDescent="0.25">
      <c r="B46" s="79"/>
      <c r="D46" s="71" t="s">
        <v>34</v>
      </c>
      <c r="E46" s="128" t="s">
        <v>35</v>
      </c>
      <c r="F46" s="129" t="s">
        <v>32</v>
      </c>
      <c r="G46" s="71" t="s">
        <v>34</v>
      </c>
      <c r="H46" s="130" t="s">
        <v>35</v>
      </c>
      <c r="I46" s="129" t="s">
        <v>32</v>
      </c>
      <c r="J46" s="71" t="s">
        <v>34</v>
      </c>
      <c r="K46" s="130" t="s">
        <v>35</v>
      </c>
      <c r="L46" s="129" t="s">
        <v>32</v>
      </c>
    </row>
    <row r="47" spans="2:12" hidden="1" x14ac:dyDescent="0.25">
      <c r="B47" s="712" t="s">
        <v>15</v>
      </c>
      <c r="C47" s="31" t="s">
        <v>36</v>
      </c>
      <c r="D47" s="144">
        <f>D21/$F21*100</f>
        <v>83.971531558118983</v>
      </c>
      <c r="E47" s="145">
        <f t="shared" ref="E47:F47" si="23">E21/$F21*100</f>
        <v>16.028468441881031</v>
      </c>
      <c r="F47" s="146">
        <f t="shared" si="23"/>
        <v>100</v>
      </c>
      <c r="G47" s="144">
        <f>G21/$I21*100</f>
        <v>86.246051104545984</v>
      </c>
      <c r="H47" s="155">
        <f t="shared" ref="H47:I47" si="24">H21/$I21*100</f>
        <v>13.753948895454013</v>
      </c>
      <c r="I47" s="146">
        <f t="shared" si="24"/>
        <v>100</v>
      </c>
      <c r="J47" s="144">
        <f>J21/$L21*100</f>
        <v>83.096457014290948</v>
      </c>
      <c r="K47" s="145">
        <f t="shared" ref="K47:L47" si="25">K21/$L21*100</f>
        <v>16.903542985709052</v>
      </c>
      <c r="L47" s="146">
        <f t="shared" si="25"/>
        <v>100</v>
      </c>
    </row>
    <row r="48" spans="2:12" hidden="1" x14ac:dyDescent="0.25">
      <c r="B48" s="713"/>
      <c r="C48" s="29" t="s">
        <v>37</v>
      </c>
      <c r="D48" s="147">
        <f t="shared" ref="D48:F55" si="26">D22/$F22*100</f>
        <v>66.918652900186842</v>
      </c>
      <c r="E48" s="148">
        <f t="shared" si="26"/>
        <v>33.081347099813165</v>
      </c>
      <c r="F48" s="149">
        <f t="shared" si="26"/>
        <v>100</v>
      </c>
      <c r="G48" s="147">
        <f t="shared" ref="G48:I55" si="27">G22/$I22*100</f>
        <v>62.760541781601518</v>
      </c>
      <c r="H48" s="150">
        <f t="shared" si="27"/>
        <v>37.239458218398482</v>
      </c>
      <c r="I48" s="149">
        <f t="shared" si="27"/>
        <v>100</v>
      </c>
      <c r="J48" s="147">
        <f t="shared" ref="J48:L55" si="28">J22/$L22*100</f>
        <v>59.874605727577531</v>
      </c>
      <c r="K48" s="150">
        <f t="shared" si="28"/>
        <v>40.125394272422461</v>
      </c>
      <c r="L48" s="149">
        <f t="shared" si="28"/>
        <v>100</v>
      </c>
    </row>
    <row r="49" spans="2:12" hidden="1" x14ac:dyDescent="0.25">
      <c r="B49" s="714"/>
      <c r="C49" s="36" t="s">
        <v>1</v>
      </c>
      <c r="D49" s="151">
        <f t="shared" si="26"/>
        <v>81.880216420238412</v>
      </c>
      <c r="E49" s="152">
        <f t="shared" si="26"/>
        <v>18.119783579761588</v>
      </c>
      <c r="F49" s="149">
        <f t="shared" si="26"/>
        <v>100</v>
      </c>
      <c r="G49" s="151">
        <f t="shared" si="27"/>
        <v>83.019286421302397</v>
      </c>
      <c r="H49" s="153">
        <f t="shared" si="27"/>
        <v>16.98071357869761</v>
      </c>
      <c r="I49" s="149">
        <f t="shared" si="27"/>
        <v>100</v>
      </c>
      <c r="J49" s="151">
        <f t="shared" si="28"/>
        <v>79.885569399969626</v>
      </c>
      <c r="K49" s="153">
        <f t="shared" si="28"/>
        <v>20.114430600030374</v>
      </c>
      <c r="L49" s="149">
        <f t="shared" si="28"/>
        <v>100</v>
      </c>
    </row>
    <row r="50" spans="2:12" hidden="1" x14ac:dyDescent="0.25">
      <c r="B50" s="712" t="s">
        <v>16</v>
      </c>
      <c r="C50" s="31" t="s">
        <v>36</v>
      </c>
      <c r="D50" s="144">
        <f t="shared" si="26"/>
        <v>58.751606300066385</v>
      </c>
      <c r="E50" s="145">
        <f t="shared" si="26"/>
        <v>41.248393699933629</v>
      </c>
      <c r="F50" s="146">
        <f t="shared" si="26"/>
        <v>100</v>
      </c>
      <c r="G50" s="144">
        <f t="shared" si="27"/>
        <v>62.496089114246224</v>
      </c>
      <c r="H50" s="155">
        <f t="shared" si="27"/>
        <v>37.50391088575379</v>
      </c>
      <c r="I50" s="146">
        <f t="shared" si="27"/>
        <v>100</v>
      </c>
      <c r="J50" s="144">
        <f t="shared" si="28"/>
        <v>59.594926587216335</v>
      </c>
      <c r="K50" s="145">
        <f t="shared" si="28"/>
        <v>40.405073412783672</v>
      </c>
      <c r="L50" s="146">
        <f t="shared" si="28"/>
        <v>100</v>
      </c>
    </row>
    <row r="51" spans="2:12" hidden="1" x14ac:dyDescent="0.25">
      <c r="B51" s="713"/>
      <c r="C51" s="29" t="s">
        <v>37</v>
      </c>
      <c r="D51" s="147">
        <f t="shared" si="26"/>
        <v>55.414789502683945</v>
      </c>
      <c r="E51" s="148">
        <f t="shared" si="26"/>
        <v>44.585210497316062</v>
      </c>
      <c r="F51" s="149">
        <f t="shared" si="26"/>
        <v>100</v>
      </c>
      <c r="G51" s="147">
        <f t="shared" si="27"/>
        <v>59.812912612889349</v>
      </c>
      <c r="H51" s="150">
        <f t="shared" si="27"/>
        <v>40.187087387110651</v>
      </c>
      <c r="I51" s="149">
        <f t="shared" si="27"/>
        <v>100</v>
      </c>
      <c r="J51" s="147">
        <f t="shared" si="28"/>
        <v>56.045800505248764</v>
      </c>
      <c r="K51" s="150">
        <f t="shared" si="28"/>
        <v>43.954199494751222</v>
      </c>
      <c r="L51" s="149">
        <f t="shared" si="28"/>
        <v>100</v>
      </c>
    </row>
    <row r="52" spans="2:12" hidden="1" x14ac:dyDescent="0.25">
      <c r="B52" s="714"/>
      <c r="C52" s="36" t="s">
        <v>1</v>
      </c>
      <c r="D52" s="151">
        <f t="shared" si="26"/>
        <v>56.925124233628033</v>
      </c>
      <c r="E52" s="152">
        <f t="shared" si="26"/>
        <v>43.074875766371974</v>
      </c>
      <c r="F52" s="149">
        <f t="shared" si="26"/>
        <v>100</v>
      </c>
      <c r="G52" s="151">
        <f t="shared" si="27"/>
        <v>61.010437871512892</v>
      </c>
      <c r="H52" s="153">
        <f t="shared" si="27"/>
        <v>38.989562128487108</v>
      </c>
      <c r="I52" s="149">
        <f t="shared" si="27"/>
        <v>100</v>
      </c>
      <c r="J52" s="151">
        <f t="shared" si="28"/>
        <v>57.642316789320326</v>
      </c>
      <c r="K52" s="153">
        <f t="shared" si="28"/>
        <v>42.357683210679674</v>
      </c>
      <c r="L52" s="149">
        <f t="shared" si="28"/>
        <v>100</v>
      </c>
    </row>
    <row r="53" spans="2:12" hidden="1" x14ac:dyDescent="0.25">
      <c r="B53" s="712" t="s">
        <v>17</v>
      </c>
      <c r="C53" s="31" t="s">
        <v>36</v>
      </c>
      <c r="D53" s="144">
        <f t="shared" si="26"/>
        <v>61.685643854912556</v>
      </c>
      <c r="E53" s="145">
        <f t="shared" si="26"/>
        <v>38.314356145087451</v>
      </c>
      <c r="F53" s="146">
        <f t="shared" si="26"/>
        <v>100</v>
      </c>
      <c r="G53" s="144">
        <f t="shared" si="27"/>
        <v>69.665608419293406</v>
      </c>
      <c r="H53" s="155">
        <f t="shared" si="27"/>
        <v>30.334391580706587</v>
      </c>
      <c r="I53" s="146">
        <f t="shared" si="27"/>
        <v>100</v>
      </c>
      <c r="J53" s="144">
        <f t="shared" si="28"/>
        <v>62.687752143061857</v>
      </c>
      <c r="K53" s="145">
        <f t="shared" si="28"/>
        <v>37.31224785693815</v>
      </c>
      <c r="L53" s="146">
        <f t="shared" si="28"/>
        <v>100</v>
      </c>
    </row>
    <row r="54" spans="2:12" hidden="1" x14ac:dyDescent="0.25">
      <c r="B54" s="713" t="s">
        <v>17</v>
      </c>
      <c r="C54" s="29" t="s">
        <v>37</v>
      </c>
      <c r="D54" s="147">
        <f t="shared" si="26"/>
        <v>73.921951754825471</v>
      </c>
      <c r="E54" s="148">
        <f t="shared" si="26"/>
        <v>26.078048245174511</v>
      </c>
      <c r="F54" s="149">
        <f t="shared" si="26"/>
        <v>100</v>
      </c>
      <c r="G54" s="147">
        <f t="shared" si="27"/>
        <v>75.971711697097462</v>
      </c>
      <c r="H54" s="150">
        <f t="shared" si="27"/>
        <v>24.028288302902524</v>
      </c>
      <c r="I54" s="149">
        <f t="shared" si="27"/>
        <v>100</v>
      </c>
      <c r="J54" s="147">
        <f t="shared" si="28"/>
        <v>73.234245821050095</v>
      </c>
      <c r="K54" s="150">
        <f t="shared" si="28"/>
        <v>26.765754178949898</v>
      </c>
      <c r="L54" s="149">
        <f t="shared" si="28"/>
        <v>100</v>
      </c>
    </row>
    <row r="55" spans="2:12" hidden="1" x14ac:dyDescent="0.25">
      <c r="B55" s="714"/>
      <c r="C55" s="36" t="s">
        <v>1</v>
      </c>
      <c r="D55" s="151">
        <f t="shared" si="26"/>
        <v>68.387873055225015</v>
      </c>
      <c r="E55" s="152">
        <f t="shared" si="26"/>
        <v>31.612126944774978</v>
      </c>
      <c r="F55" s="154">
        <f t="shared" si="26"/>
        <v>100</v>
      </c>
      <c r="G55" s="151">
        <f t="shared" si="27"/>
        <v>73.259012396129535</v>
      </c>
      <c r="H55" s="153">
        <f t="shared" si="27"/>
        <v>26.740987603870465</v>
      </c>
      <c r="I55" s="154">
        <f t="shared" si="27"/>
        <v>100</v>
      </c>
      <c r="J55" s="151">
        <f t="shared" si="28"/>
        <v>68.485371065738605</v>
      </c>
      <c r="K55" s="153">
        <f t="shared" si="28"/>
        <v>31.514628934261395</v>
      </c>
      <c r="L55" s="154">
        <f t="shared" si="28"/>
        <v>100</v>
      </c>
    </row>
    <row r="56" spans="2:12" hidden="1" x14ac:dyDescent="0.25">
      <c r="C56" s="52"/>
      <c r="D56" s="52"/>
      <c r="E56" s="52"/>
      <c r="F56" s="52"/>
      <c r="G56" s="52"/>
      <c r="H56" s="52"/>
      <c r="I56" s="52"/>
      <c r="J56" s="52"/>
      <c r="K56" s="52"/>
    </row>
    <row r="57" spans="2:12" hidden="1" x14ac:dyDescent="0.25">
      <c r="C57" s="52"/>
      <c r="D57" s="52"/>
      <c r="E57" s="52"/>
      <c r="F57" s="52"/>
      <c r="G57" s="52"/>
      <c r="H57" s="52"/>
      <c r="I57" s="52"/>
      <c r="J57" s="52"/>
      <c r="K57" s="52"/>
    </row>
    <row r="58" spans="2:12" hidden="1" x14ac:dyDescent="0.25">
      <c r="C58" s="52"/>
      <c r="D58" s="52"/>
      <c r="E58" s="52"/>
      <c r="F58" s="52"/>
      <c r="G58" s="52"/>
      <c r="H58" s="52"/>
      <c r="I58" s="52"/>
      <c r="J58" s="52"/>
      <c r="K58" s="52"/>
    </row>
    <row r="59" spans="2:12" hidden="1" x14ac:dyDescent="0.25">
      <c r="B59" s="71"/>
      <c r="C59" s="708">
        <v>2019</v>
      </c>
      <c r="D59" s="704"/>
      <c r="E59" s="709"/>
      <c r="F59" s="708">
        <v>2020</v>
      </c>
      <c r="G59" s="704"/>
      <c r="H59" s="709"/>
      <c r="I59" s="708">
        <v>2021</v>
      </c>
      <c r="J59" s="704"/>
      <c r="K59" s="709"/>
    </row>
    <row r="60" spans="2:12" hidden="1" x14ac:dyDescent="0.25">
      <c r="B60" s="72"/>
      <c r="C60" s="58" t="s">
        <v>38</v>
      </c>
      <c r="D60" s="77" t="s">
        <v>39</v>
      </c>
      <c r="E60" s="78" t="s">
        <v>32</v>
      </c>
      <c r="F60" s="58" t="s">
        <v>38</v>
      </c>
      <c r="G60" s="77" t="s">
        <v>39</v>
      </c>
      <c r="H60" s="156" t="s">
        <v>32</v>
      </c>
      <c r="I60" s="58" t="s">
        <v>38</v>
      </c>
      <c r="J60" s="77" t="s">
        <v>39</v>
      </c>
      <c r="K60" s="78" t="s">
        <v>32</v>
      </c>
    </row>
    <row r="61" spans="2:12" hidden="1" x14ac:dyDescent="0.25">
      <c r="B61" s="80" t="s">
        <v>15</v>
      </c>
      <c r="C61" s="85">
        <f>F21</f>
        <v>308619.63</v>
      </c>
      <c r="D61" s="86">
        <f>28867.77+14270.83</f>
        <v>43138.6</v>
      </c>
      <c r="E61" s="87">
        <f>SUM(C61:D61)</f>
        <v>351758.23</v>
      </c>
      <c r="F61" s="85">
        <f>I21</f>
        <v>321469.64</v>
      </c>
      <c r="G61" s="157">
        <f>SUM(G22:H22)</f>
        <v>51202.92</v>
      </c>
      <c r="H61" s="87">
        <f>SUM(F61:G61)</f>
        <v>372672.56</v>
      </c>
      <c r="I61" s="85">
        <f>L21</f>
        <v>338662.67000000004</v>
      </c>
      <c r="J61" s="86">
        <f>SUM(J22:K22)</f>
        <v>54340.600000000006</v>
      </c>
      <c r="K61" s="87">
        <f>SUM(I61:J61)</f>
        <v>393003.27</v>
      </c>
    </row>
    <row r="62" spans="2:12" hidden="1" x14ac:dyDescent="0.25">
      <c r="B62" s="93" t="s">
        <v>16</v>
      </c>
      <c r="C62" s="158">
        <f>F24</f>
        <v>272987.59999999998</v>
      </c>
      <c r="D62" s="92">
        <f>182940.9+147189.2</f>
        <v>330130.09999999998</v>
      </c>
      <c r="E62" s="98">
        <f t="shared" ref="E62:E64" si="29">SUM(C62:D62)</f>
        <v>603117.69999999995</v>
      </c>
      <c r="F62" s="158">
        <f>I24</f>
        <v>241153.81</v>
      </c>
      <c r="G62" s="52">
        <f>SUM(G25:H25)</f>
        <v>299175.7</v>
      </c>
      <c r="H62" s="98">
        <f t="shared" ref="H62:H63" si="30">SUM(F62:G62)</f>
        <v>540329.51</v>
      </c>
      <c r="I62" s="158">
        <f>L24</f>
        <v>267630.5</v>
      </c>
      <c r="J62" s="92">
        <f>SUM(J25:K25)</f>
        <v>327323.90000000002</v>
      </c>
      <c r="K62" s="98">
        <f t="shared" ref="K62:K63" si="31">SUM(I62:J62)</f>
        <v>594954.4</v>
      </c>
    </row>
    <row r="63" spans="2:12" hidden="1" x14ac:dyDescent="0.25">
      <c r="B63" s="100" t="s">
        <v>17</v>
      </c>
      <c r="C63" s="105">
        <f>F27</f>
        <v>251310.5</v>
      </c>
      <c r="D63" s="106">
        <f>224987.3+79370.6</f>
        <v>304357.90000000002</v>
      </c>
      <c r="E63" s="107">
        <f t="shared" si="29"/>
        <v>555668.4</v>
      </c>
      <c r="F63" s="105">
        <f>I27</f>
        <v>227564.94</v>
      </c>
      <c r="G63" s="159">
        <f>SUM(G28:H28)</f>
        <v>301446.15000000002</v>
      </c>
      <c r="H63" s="107">
        <f t="shared" si="30"/>
        <v>529011.09000000008</v>
      </c>
      <c r="I63" s="105">
        <f>L27</f>
        <v>251355.31999999998</v>
      </c>
      <c r="J63" s="106">
        <f>SUM(J28:K28)</f>
        <v>306864.77</v>
      </c>
      <c r="K63" s="107">
        <f t="shared" si="31"/>
        <v>558220.09</v>
      </c>
    </row>
    <row r="64" spans="2:12" hidden="1" x14ac:dyDescent="0.25">
      <c r="B64" s="109" t="s">
        <v>1</v>
      </c>
      <c r="C64" s="117">
        <f>SUM(C61:C63)</f>
        <v>832917.73</v>
      </c>
      <c r="D64" s="117">
        <f>SUM(D61:D63)</f>
        <v>677626.6</v>
      </c>
      <c r="E64" s="160">
        <f t="shared" si="29"/>
        <v>1510544.33</v>
      </c>
      <c r="F64" s="117">
        <f>SUM(F61:F63)</f>
        <v>790188.3899999999</v>
      </c>
      <c r="G64" s="141">
        <f>SUM(G61:G63)</f>
        <v>651824.77</v>
      </c>
      <c r="H64" s="160">
        <f>SUM(F64:G64)</f>
        <v>1442013.16</v>
      </c>
      <c r="I64" s="117">
        <f>SUM(I61:I63)</f>
        <v>857648.49</v>
      </c>
      <c r="J64" s="141">
        <f>SUM(J61:J63)</f>
        <v>688529.27</v>
      </c>
      <c r="K64" s="160">
        <f>SUM(I64:J64)</f>
        <v>1546177.76</v>
      </c>
    </row>
    <row r="65" spans="2:11" hidden="1" x14ac:dyDescent="0.25">
      <c r="C65" s="52"/>
      <c r="D65" s="52"/>
      <c r="E65" s="52"/>
      <c r="F65" s="52"/>
      <c r="G65" s="52"/>
      <c r="H65" s="52"/>
      <c r="I65" s="52"/>
      <c r="J65" s="52"/>
      <c r="K65" s="52"/>
    </row>
    <row r="66" spans="2:11" hidden="1" x14ac:dyDescent="0.25">
      <c r="C66" s="52"/>
      <c r="D66" s="52"/>
      <c r="E66" s="52"/>
      <c r="F66" s="52"/>
      <c r="G66" s="52"/>
      <c r="H66" s="52"/>
      <c r="I66" s="52"/>
      <c r="J66" s="52"/>
      <c r="K66" s="52"/>
    </row>
    <row r="67" spans="2:11" hidden="1" x14ac:dyDescent="0.25">
      <c r="B67" s="29" t="s">
        <v>40</v>
      </c>
      <c r="C67" s="52"/>
      <c r="D67" s="52"/>
      <c r="E67" s="52"/>
      <c r="F67" s="52"/>
      <c r="G67" s="29" t="s">
        <v>41</v>
      </c>
      <c r="H67" s="52"/>
      <c r="I67" s="52"/>
      <c r="J67" s="52"/>
      <c r="K67" s="52"/>
    </row>
    <row r="68" spans="2:11" hidden="1" x14ac:dyDescent="0.25">
      <c r="B68" s="161"/>
      <c r="C68" s="162" t="s">
        <v>14</v>
      </c>
      <c r="D68" s="162" t="s">
        <v>10</v>
      </c>
      <c r="E68" s="163" t="s">
        <v>11</v>
      </c>
      <c r="F68" s="52"/>
      <c r="G68" s="161"/>
      <c r="H68" s="162" t="s">
        <v>14</v>
      </c>
      <c r="I68" s="162" t="s">
        <v>10</v>
      </c>
      <c r="J68" s="163" t="s">
        <v>11</v>
      </c>
      <c r="K68" s="52"/>
    </row>
    <row r="69" spans="2:11" hidden="1" x14ac:dyDescent="0.25">
      <c r="B69" s="161" t="s">
        <v>15</v>
      </c>
      <c r="C69" s="123">
        <f>D61/C61*100</f>
        <v>13.977918384517537</v>
      </c>
      <c r="D69" s="123">
        <f>G61/F61*100</f>
        <v>15.927762260846778</v>
      </c>
      <c r="E69" s="164">
        <f>J61/I61*100</f>
        <v>16.045642113433995</v>
      </c>
      <c r="F69" s="52"/>
      <c r="G69" s="161" t="s">
        <v>15</v>
      </c>
      <c r="H69" s="123">
        <f>C61/D61*100</f>
        <v>715.41410708738806</v>
      </c>
      <c r="I69" s="123">
        <f>F61/G61*100</f>
        <v>627.83458443385655</v>
      </c>
      <c r="J69" s="164">
        <f>I61/J61*100</f>
        <v>623.22217642057694</v>
      </c>
      <c r="K69" s="52"/>
    </row>
    <row r="70" spans="2:11" hidden="1" x14ac:dyDescent="0.25">
      <c r="B70" s="165" t="s">
        <v>16</v>
      </c>
      <c r="C70" s="124">
        <f t="shared" ref="C70:C72" si="32">D62/C62*100</f>
        <v>120.93226945106666</v>
      </c>
      <c r="D70" s="124">
        <f t="shared" ref="D70:D72" si="33">G62/F62*100</f>
        <v>124.06011748269705</v>
      </c>
      <c r="E70" s="166">
        <f t="shared" ref="E70:E71" si="34">J62/I62*100</f>
        <v>122.30440850351512</v>
      </c>
      <c r="F70" s="52"/>
      <c r="G70" s="165" t="s">
        <v>16</v>
      </c>
      <c r="H70" s="124">
        <f t="shared" ref="H70:H72" si="35">C62/D62*100</f>
        <v>82.690914884768148</v>
      </c>
      <c r="I70" s="124">
        <f t="shared" ref="I70:I72" si="36">F62/G62*100</f>
        <v>80.606081977914641</v>
      </c>
      <c r="J70" s="166">
        <f>I62/J62*100</f>
        <v>81.763201526072478</v>
      </c>
      <c r="K70" s="52"/>
    </row>
    <row r="71" spans="2:11" hidden="1" x14ac:dyDescent="0.25">
      <c r="B71" s="167" t="s">
        <v>17</v>
      </c>
      <c r="C71" s="126">
        <f t="shared" si="32"/>
        <v>121.1083102377338</v>
      </c>
      <c r="D71" s="126">
        <f t="shared" si="33"/>
        <v>132.46598970825647</v>
      </c>
      <c r="E71" s="168">
        <f t="shared" si="34"/>
        <v>122.08405614808552</v>
      </c>
      <c r="F71" s="52"/>
      <c r="G71" s="167" t="s">
        <v>17</v>
      </c>
      <c r="H71" s="126">
        <f t="shared" si="35"/>
        <v>82.570716909270288</v>
      </c>
      <c r="I71" s="126">
        <f t="shared" si="36"/>
        <v>75.491075271653003</v>
      </c>
      <c r="J71" s="168">
        <f>I63/J63*100</f>
        <v>81.910777832202754</v>
      </c>
      <c r="K71" s="52"/>
    </row>
    <row r="72" spans="2:11" hidden="1" x14ac:dyDescent="0.25">
      <c r="B72" s="167" t="s">
        <v>1</v>
      </c>
      <c r="C72" s="126">
        <f t="shared" si="32"/>
        <v>81.355766073079025</v>
      </c>
      <c r="D72" s="126">
        <f t="shared" si="33"/>
        <v>82.489793351684156</v>
      </c>
      <c r="E72" s="168">
        <f>J64/I64*100</f>
        <v>80.281056636618104</v>
      </c>
      <c r="F72" s="52"/>
      <c r="G72" s="167" t="s">
        <v>1</v>
      </c>
      <c r="H72" s="126">
        <f t="shared" si="35"/>
        <v>122.91691766527467</v>
      </c>
      <c r="I72" s="126">
        <f t="shared" si="36"/>
        <v>121.22711906146183</v>
      </c>
      <c r="J72" s="168">
        <f>I64/J64*100</f>
        <v>124.56238643275105</v>
      </c>
      <c r="K72" s="52"/>
    </row>
    <row r="73" spans="2:11" hidden="1" x14ac:dyDescent="0.25">
      <c r="B73" s="52"/>
      <c r="C73" s="52"/>
      <c r="D73" s="52"/>
      <c r="E73" s="52"/>
      <c r="F73" s="52"/>
      <c r="G73" s="52"/>
      <c r="H73" s="52"/>
      <c r="I73" s="52"/>
      <c r="J73" s="52"/>
      <c r="K73" s="52"/>
    </row>
    <row r="74" spans="2:11" hidden="1" x14ac:dyDescent="0.25">
      <c r="B74" s="52"/>
      <c r="C74" s="52"/>
      <c r="D74" s="52"/>
      <c r="E74" s="52"/>
      <c r="F74" s="52"/>
      <c r="G74" s="52"/>
      <c r="H74" s="52"/>
      <c r="I74" s="52"/>
      <c r="J74" s="52"/>
      <c r="K74" s="52"/>
    </row>
    <row r="75" spans="2:11" hidden="1" x14ac:dyDescent="0.25">
      <c r="B75" s="52"/>
      <c r="C75" s="52"/>
      <c r="D75" s="52"/>
      <c r="E75" s="52"/>
      <c r="F75" s="52"/>
      <c r="G75" s="52"/>
      <c r="H75" s="52"/>
      <c r="I75" s="52"/>
      <c r="J75" s="52"/>
      <c r="K75" s="52"/>
    </row>
    <row r="76" spans="2:11" hidden="1" x14ac:dyDescent="0.25">
      <c r="B76" s="29" t="s">
        <v>42</v>
      </c>
    </row>
    <row r="77" spans="2:11" hidden="1" x14ac:dyDescent="0.25">
      <c r="B77" s="710" t="s">
        <v>43</v>
      </c>
      <c r="C77" s="708">
        <v>2019</v>
      </c>
      <c r="D77" s="704"/>
      <c r="E77" s="709"/>
      <c r="F77" s="708">
        <v>2020</v>
      </c>
      <c r="G77" s="704"/>
      <c r="H77" s="709"/>
      <c r="I77" s="708">
        <v>2021</v>
      </c>
      <c r="J77" s="704"/>
      <c r="K77" s="709"/>
    </row>
    <row r="78" spans="2:11" ht="30" hidden="1" x14ac:dyDescent="0.25">
      <c r="B78" s="711"/>
      <c r="C78" s="169" t="s">
        <v>26</v>
      </c>
      <c r="D78" s="170" t="s">
        <v>27</v>
      </c>
      <c r="E78" s="171" t="s">
        <v>32</v>
      </c>
      <c r="F78" s="169" t="s">
        <v>26</v>
      </c>
      <c r="G78" s="170" t="s">
        <v>27</v>
      </c>
      <c r="H78" s="171" t="s">
        <v>32</v>
      </c>
      <c r="I78" s="169" t="s">
        <v>26</v>
      </c>
      <c r="J78" s="170" t="s">
        <v>27</v>
      </c>
      <c r="K78" s="171" t="s">
        <v>32</v>
      </c>
    </row>
    <row r="79" spans="2:11" hidden="1" x14ac:dyDescent="0.25">
      <c r="B79" s="80" t="s">
        <v>15</v>
      </c>
      <c r="C79" s="172">
        <f>100*(C5/E5)</f>
        <v>89.244783518409932</v>
      </c>
      <c r="D79" s="173">
        <f>100*(D5/E5)</f>
        <v>10.755216481590057</v>
      </c>
      <c r="E79" s="144">
        <f>SUM(C79:D79)</f>
        <v>99.999999999999986</v>
      </c>
      <c r="F79" s="172">
        <f>100*(F5/H5)</f>
        <v>89.54739212537352</v>
      </c>
      <c r="G79" s="173">
        <f>100*(G5/H5)</f>
        <v>10.452607874627082</v>
      </c>
      <c r="H79" s="144">
        <f>SUM(F79:G79)</f>
        <v>100.0000000000006</v>
      </c>
      <c r="I79" s="172">
        <f>100*(I5/K5)</f>
        <v>89.308073527543542</v>
      </c>
      <c r="J79" s="173">
        <f>100*(J5/K5)</f>
        <v>10.691926472456178</v>
      </c>
      <c r="K79" s="144">
        <f>SUM(I79:J79)</f>
        <v>99.999999999999716</v>
      </c>
    </row>
    <row r="80" spans="2:11" hidden="1" x14ac:dyDescent="0.25">
      <c r="B80" s="93" t="s">
        <v>16</v>
      </c>
      <c r="C80" s="174">
        <f>100*(C6/E6)</f>
        <v>81.920751004809361</v>
      </c>
      <c r="D80" s="90">
        <f>100*(D6/E6)</f>
        <v>18.079248995190646</v>
      </c>
      <c r="E80" s="147">
        <f>SUM(C80:D80)</f>
        <v>100</v>
      </c>
      <c r="F80" s="174">
        <f>100*(F6/H6)</f>
        <v>80.670124261540494</v>
      </c>
      <c r="G80" s="90">
        <f>100*(G6/H6)</f>
        <v>19.329875738459997</v>
      </c>
      <c r="H80" s="147">
        <f>SUM(F80:G80)</f>
        <v>100.00000000000048</v>
      </c>
      <c r="I80" s="174">
        <f>100*(I6/K6)</f>
        <v>81.778930631990264</v>
      </c>
      <c r="J80" s="90">
        <f>100*(J6/K6)</f>
        <v>18.221069368009374</v>
      </c>
      <c r="K80" s="147">
        <f>SUM(I80:J80)</f>
        <v>99.999999999999631</v>
      </c>
    </row>
    <row r="81" spans="2:16" hidden="1" x14ac:dyDescent="0.25">
      <c r="B81" s="100" t="s">
        <v>17</v>
      </c>
      <c r="C81" s="175">
        <f>100*(C7/E7)</f>
        <v>87.370899884248956</v>
      </c>
      <c r="D81" s="176">
        <f>100*(D7/E7)</f>
        <v>12.629100115751044</v>
      </c>
      <c r="E81" s="151">
        <f>SUM(C81:D81)</f>
        <v>100</v>
      </c>
      <c r="F81" s="175">
        <f>100*(F7/H7)</f>
        <v>87.92918427309543</v>
      </c>
      <c r="G81" s="176">
        <f>100*(G7/H7)</f>
        <v>12.070815726904916</v>
      </c>
      <c r="H81" s="151">
        <f>SUM(F81:G81)</f>
        <v>100.00000000000034</v>
      </c>
      <c r="I81" s="175">
        <f>100*(I7/K7)</f>
        <v>87.642650794665855</v>
      </c>
      <c r="J81" s="176">
        <f>100*(J7/K7)</f>
        <v>12.357349205333939</v>
      </c>
      <c r="K81" s="151">
        <f>SUM(I81:J81)</f>
        <v>99.999999999999801</v>
      </c>
    </row>
    <row r="82" spans="2:16" hidden="1" x14ac:dyDescent="0.25">
      <c r="B82" s="109" t="s">
        <v>1</v>
      </c>
      <c r="C82" s="177">
        <f>100*(C8/E8)</f>
        <v>85.516749983443702</v>
      </c>
      <c r="D82" s="118">
        <f>100*(D8/E8)</f>
        <v>14.483250016556603</v>
      </c>
      <c r="E82" s="178">
        <f>SUM(C82:D82)</f>
        <v>100.00000000000031</v>
      </c>
      <c r="F82" s="177">
        <f>100*(F8/H8)</f>
        <v>85.446590682071104</v>
      </c>
      <c r="G82" s="118">
        <f>100*(G8/H8)</f>
        <v>14.553409317929876</v>
      </c>
      <c r="H82" s="178">
        <f>SUM(F82:G82)</f>
        <v>100.00000000000098</v>
      </c>
      <c r="I82" s="177">
        <f>100*(I8/K8)</f>
        <v>85.6854929647251</v>
      </c>
      <c r="J82" s="118">
        <f>100*(J8/K8)</f>
        <v>14.314507035276295</v>
      </c>
      <c r="K82" s="178">
        <f>SUM(I82:J82)</f>
        <v>100.00000000000139</v>
      </c>
    </row>
    <row r="83" spans="2:16" hidden="1" x14ac:dyDescent="0.25">
      <c r="E83" s="179"/>
      <c r="H83" s="179"/>
      <c r="K83" s="179"/>
    </row>
    <row r="84" spans="2:16" hidden="1" x14ac:dyDescent="0.25">
      <c r="E84" s="179"/>
      <c r="H84" s="179"/>
      <c r="K84" s="179"/>
    </row>
    <row r="85" spans="2:16" hidden="1" x14ac:dyDescent="0.25"/>
    <row r="86" spans="2:16" hidden="1" x14ac:dyDescent="0.25">
      <c r="B86" s="29" t="s">
        <v>44</v>
      </c>
    </row>
    <row r="87" spans="2:16" hidden="1" x14ac:dyDescent="0.25">
      <c r="B87" s="39" t="s">
        <v>45</v>
      </c>
      <c r="C87" s="30" t="s">
        <v>46</v>
      </c>
      <c r="D87" s="30" t="s">
        <v>8</v>
      </c>
    </row>
    <row r="88" spans="2:16" hidden="1" x14ac:dyDescent="0.25">
      <c r="B88" s="29" t="s">
        <v>47</v>
      </c>
      <c r="C88" s="85">
        <v>21386.958999999999</v>
      </c>
      <c r="D88" s="173">
        <v>44.05</v>
      </c>
      <c r="P88" s="180"/>
    </row>
    <row r="89" spans="2:16" hidden="1" x14ac:dyDescent="0.25">
      <c r="B89" s="29" t="s">
        <v>48</v>
      </c>
      <c r="C89" s="89">
        <v>824.99533899999994</v>
      </c>
      <c r="D89" s="90">
        <v>1.7</v>
      </c>
      <c r="O89" s="52"/>
      <c r="P89" s="180"/>
    </row>
    <row r="90" spans="2:16" ht="120" hidden="1" x14ac:dyDescent="0.25">
      <c r="B90" s="181" t="s">
        <v>49</v>
      </c>
      <c r="C90" s="105">
        <v>26342.817999999999</v>
      </c>
      <c r="D90" s="176">
        <v>54.25</v>
      </c>
      <c r="P90" s="180"/>
    </row>
    <row r="91" spans="2:16" hidden="1" x14ac:dyDescent="0.25">
      <c r="B91" s="39" t="s">
        <v>1</v>
      </c>
      <c r="C91" s="117">
        <v>48554.771999999997</v>
      </c>
      <c r="D91" s="118">
        <v>100</v>
      </c>
      <c r="P91" s="180"/>
    </row>
    <row r="92" spans="2:16" hidden="1" x14ac:dyDescent="0.25">
      <c r="P92" s="180"/>
    </row>
  </sheetData>
  <mergeCells count="37">
    <mergeCell ref="Y3:AD3"/>
    <mergeCell ref="V19:X19"/>
    <mergeCell ref="C3:E3"/>
    <mergeCell ref="F3:H3"/>
    <mergeCell ref="I3:K3"/>
    <mergeCell ref="N3:R3"/>
    <mergeCell ref="S3:X3"/>
    <mergeCell ref="D19:F19"/>
    <mergeCell ref="G19:I19"/>
    <mergeCell ref="J19:L19"/>
    <mergeCell ref="P19:R19"/>
    <mergeCell ref="S19:U19"/>
    <mergeCell ref="B21:B23"/>
    <mergeCell ref="N21:N23"/>
    <mergeCell ref="B24:B26"/>
    <mergeCell ref="N24:N26"/>
    <mergeCell ref="B27:B29"/>
    <mergeCell ref="N27:N29"/>
    <mergeCell ref="B53:B55"/>
    <mergeCell ref="D33:F33"/>
    <mergeCell ref="G33:I33"/>
    <mergeCell ref="J33:L33"/>
    <mergeCell ref="B35:B37"/>
    <mergeCell ref="B38:B40"/>
    <mergeCell ref="B41:B43"/>
    <mergeCell ref="D45:F45"/>
    <mergeCell ref="G45:I45"/>
    <mergeCell ref="J45:L45"/>
    <mergeCell ref="B47:B49"/>
    <mergeCell ref="B50:B52"/>
    <mergeCell ref="C59:E59"/>
    <mergeCell ref="F59:H59"/>
    <mergeCell ref="I59:K59"/>
    <mergeCell ref="B77:B78"/>
    <mergeCell ref="C77:E77"/>
    <mergeCell ref="F77:H77"/>
    <mergeCell ref="I77:K77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9A7C-01CF-4AB9-B11C-079C7DB71BF0}">
  <dimension ref="B2:H12"/>
  <sheetViews>
    <sheetView workbookViewId="0">
      <selection sqref="A1:XFD1"/>
    </sheetView>
  </sheetViews>
  <sheetFormatPr defaultRowHeight="15" x14ac:dyDescent="0.25"/>
  <cols>
    <col min="1" max="1" width="9.140625" style="29"/>
    <col min="2" max="2" width="24.5703125" style="29" customWidth="1"/>
    <col min="3" max="5" width="15.5703125" style="28" customWidth="1"/>
    <col min="6" max="6" width="2.42578125" style="29" customWidth="1"/>
    <col min="7" max="7" width="9.7109375" style="29" bestFit="1" customWidth="1"/>
    <col min="8" max="8" width="10.7109375" style="29" customWidth="1"/>
    <col min="9" max="9" width="3.85546875" style="29" customWidth="1"/>
    <col min="10" max="10" width="9.140625" style="29"/>
    <col min="11" max="11" width="20.85546875" style="29" bestFit="1" customWidth="1"/>
    <col min="12" max="12" width="12" style="29" bestFit="1" customWidth="1"/>
    <col min="13" max="13" width="10.140625" style="29" customWidth="1"/>
    <col min="14" max="14" width="15.5703125" style="29" customWidth="1"/>
    <col min="15" max="15" width="9.140625" style="29"/>
    <col min="16" max="16" width="14.140625" style="29" customWidth="1"/>
    <col min="17" max="16384" width="9.140625" style="29"/>
  </cols>
  <sheetData>
    <row r="2" spans="2:8" x14ac:dyDescent="0.25">
      <c r="B2" s="264" t="s">
        <v>806</v>
      </c>
    </row>
    <row r="3" spans="2:8" x14ac:dyDescent="0.25">
      <c r="B3" s="264"/>
    </row>
    <row r="4" spans="2:8" x14ac:dyDescent="0.25">
      <c r="B4" s="27" t="s">
        <v>20</v>
      </c>
    </row>
    <row r="5" spans="2:8" x14ac:dyDescent="0.25">
      <c r="B5" s="27"/>
      <c r="C5" s="27">
        <v>2019</v>
      </c>
      <c r="D5" s="27">
        <v>2020</v>
      </c>
      <c r="E5" s="27">
        <v>2021</v>
      </c>
      <c r="G5" s="30" t="s">
        <v>21</v>
      </c>
      <c r="H5" s="30" t="s">
        <v>12</v>
      </c>
    </row>
    <row r="6" spans="2:8" x14ac:dyDescent="0.25">
      <c r="B6" s="31" t="s">
        <v>15</v>
      </c>
      <c r="C6" s="32">
        <v>350769.19622273056</v>
      </c>
      <c r="D6" s="32">
        <v>371446.1098555387</v>
      </c>
      <c r="E6" s="32">
        <v>392251.84133562923</v>
      </c>
      <c r="G6" s="55">
        <f t="shared" ref="G6:H9" si="0">100*(D6-C6)/C6</f>
        <v>5.8947347302637034</v>
      </c>
      <c r="H6" s="55">
        <f t="shared" si="0"/>
        <v>5.6012786049050858</v>
      </c>
    </row>
    <row r="7" spans="2:8" x14ac:dyDescent="0.25">
      <c r="B7" s="29" t="s">
        <v>16</v>
      </c>
      <c r="C7" s="34">
        <v>603127.18278931698</v>
      </c>
      <c r="D7" s="34">
        <v>540277.3102493987</v>
      </c>
      <c r="E7" s="34">
        <v>594630.83345780137</v>
      </c>
      <c r="G7" s="53">
        <f t="shared" si="0"/>
        <v>-10.420666541549805</v>
      </c>
      <c r="H7" s="53">
        <f t="shared" si="0"/>
        <v>10.0603009190433</v>
      </c>
    </row>
    <row r="8" spans="2:8" x14ac:dyDescent="0.25">
      <c r="B8" s="36" t="s">
        <v>17</v>
      </c>
      <c r="C8" s="37">
        <v>557082.85774071049</v>
      </c>
      <c r="D8" s="37">
        <v>530546.49131055863</v>
      </c>
      <c r="E8" s="37">
        <v>559514.40784038941</v>
      </c>
      <c r="G8" s="56">
        <f t="shared" si="0"/>
        <v>-4.7634505462566192</v>
      </c>
      <c r="H8" s="56">
        <f t="shared" si="0"/>
        <v>5.4600147214759795</v>
      </c>
    </row>
    <row r="9" spans="2:8" x14ac:dyDescent="0.25">
      <c r="B9" s="39" t="s">
        <v>1</v>
      </c>
      <c r="C9" s="40">
        <v>1510979.2367527636</v>
      </c>
      <c r="D9" s="40">
        <v>1442269.9114154913</v>
      </c>
      <c r="E9" s="40">
        <v>1546397.0826338318</v>
      </c>
      <c r="G9" s="57">
        <f t="shared" si="0"/>
        <v>-4.5473374925346537</v>
      </c>
      <c r="H9" s="57">
        <f t="shared" si="0"/>
        <v>7.219672988681201</v>
      </c>
    </row>
    <row r="10" spans="2:8" x14ac:dyDescent="0.25">
      <c r="B10" s="31"/>
      <c r="C10" s="34"/>
      <c r="D10" s="34"/>
      <c r="E10" s="34"/>
      <c r="G10" s="35"/>
      <c r="H10" s="35"/>
    </row>
    <row r="11" spans="2:8" x14ac:dyDescent="0.25">
      <c r="C11" s="34"/>
      <c r="D11" s="34"/>
      <c r="E11" s="34"/>
      <c r="G11" s="35"/>
      <c r="H11" s="35"/>
    </row>
    <row r="12" spans="2:8" x14ac:dyDescent="0.25">
      <c r="C12" s="34"/>
      <c r="D12" s="34"/>
      <c r="E12" s="34"/>
      <c r="G12" s="35"/>
      <c r="H12" s="3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D33F-B02D-4DB5-81C3-817B67DC9EB7}">
  <dimension ref="B1:AD91"/>
  <sheetViews>
    <sheetView topLeftCell="A83" workbookViewId="0">
      <selection activeCell="B83" sqref="B83"/>
    </sheetView>
  </sheetViews>
  <sheetFormatPr defaultRowHeight="15" x14ac:dyDescent="0.25"/>
  <cols>
    <col min="1" max="1" width="9.140625" style="29"/>
    <col min="2" max="2" width="67.140625" style="29" customWidth="1"/>
    <col min="3" max="3" width="10.85546875" style="29" customWidth="1"/>
    <col min="4" max="4" width="14" style="29" bestFit="1" customWidth="1"/>
    <col min="5" max="5" width="13.140625" style="29" customWidth="1"/>
    <col min="6" max="6" width="11" style="29" customWidth="1"/>
    <col min="7" max="7" width="13.7109375" style="29" customWidth="1"/>
    <col min="8" max="8" width="13.42578125" style="29" customWidth="1"/>
    <col min="9" max="9" width="11.85546875" style="29" customWidth="1"/>
    <col min="10" max="10" width="14.140625" style="29" customWidth="1"/>
    <col min="11" max="11" width="15.28515625" style="29" customWidth="1"/>
    <col min="12" max="12" width="10.28515625" style="29" customWidth="1"/>
    <col min="13" max="13" width="15.5703125" style="29" customWidth="1"/>
    <col min="14" max="14" width="17.28515625" style="29" bestFit="1" customWidth="1"/>
    <col min="15" max="15" width="13.28515625" style="29" bestFit="1" customWidth="1"/>
    <col min="16" max="17" width="14" style="29" customWidth="1"/>
    <col min="18" max="18" width="4" style="29" hidden="1" customWidth="1"/>
    <col min="19" max="20" width="14" style="29" customWidth="1"/>
    <col min="21" max="21" width="12.5703125" style="29" hidden="1" customWidth="1"/>
    <col min="22" max="23" width="14" style="29" customWidth="1"/>
    <col min="24" max="24" width="4" style="29" hidden="1" customWidth="1"/>
    <col min="25" max="25" width="11" style="29" bestFit="1" customWidth="1"/>
    <col min="26" max="26" width="5.7109375" style="29" customWidth="1"/>
    <col min="27" max="27" width="13.140625" style="29" customWidth="1"/>
    <col min="28" max="28" width="5.7109375" style="29" customWidth="1"/>
    <col min="29" max="29" width="9.140625" style="29"/>
    <col min="30" max="30" width="4" style="29" bestFit="1" customWidth="1"/>
    <col min="31" max="16384" width="9.140625" style="29"/>
  </cols>
  <sheetData>
    <row r="1" spans="2:30" hidden="1" x14ac:dyDescent="0.25"/>
    <row r="2" spans="2:30" hidden="1" x14ac:dyDescent="0.25">
      <c r="B2" s="29" t="s">
        <v>31</v>
      </c>
    </row>
    <row r="3" spans="2:30" hidden="1" x14ac:dyDescent="0.25">
      <c r="B3" s="71"/>
      <c r="C3" s="718">
        <v>2019</v>
      </c>
      <c r="D3" s="719"/>
      <c r="E3" s="720"/>
      <c r="F3" s="718">
        <v>2020</v>
      </c>
      <c r="G3" s="719"/>
      <c r="H3" s="720"/>
      <c r="I3" s="708">
        <v>2021</v>
      </c>
      <c r="J3" s="704"/>
      <c r="K3" s="709"/>
      <c r="M3" s="71"/>
      <c r="N3" s="721">
        <v>2019</v>
      </c>
      <c r="O3" s="722"/>
      <c r="P3" s="716"/>
      <c r="Q3" s="716"/>
      <c r="R3" s="717"/>
      <c r="S3" s="715">
        <v>2020</v>
      </c>
      <c r="T3" s="716"/>
      <c r="U3" s="716"/>
      <c r="V3" s="716"/>
      <c r="W3" s="716"/>
      <c r="X3" s="717"/>
      <c r="Y3" s="715">
        <v>2021</v>
      </c>
      <c r="Z3" s="716"/>
      <c r="AA3" s="716"/>
      <c r="AB3" s="716"/>
      <c r="AC3" s="716"/>
      <c r="AD3" s="717"/>
    </row>
    <row r="4" spans="2:30" ht="27.75" hidden="1" customHeight="1" x14ac:dyDescent="0.25">
      <c r="B4" s="72"/>
      <c r="C4" s="73" t="s">
        <v>26</v>
      </c>
      <c r="D4" s="74" t="s">
        <v>27</v>
      </c>
      <c r="E4" s="75" t="s">
        <v>32</v>
      </c>
      <c r="F4" s="73" t="s">
        <v>26</v>
      </c>
      <c r="G4" s="74" t="s">
        <v>27</v>
      </c>
      <c r="H4" s="76" t="s">
        <v>32</v>
      </c>
      <c r="I4" s="58" t="s">
        <v>26</v>
      </c>
      <c r="J4" s="77" t="s">
        <v>27</v>
      </c>
      <c r="K4" s="78" t="s">
        <v>32</v>
      </c>
      <c r="M4" s="79"/>
      <c r="N4" s="58" t="s">
        <v>26</v>
      </c>
      <c r="O4" s="77" t="s">
        <v>8</v>
      </c>
      <c r="P4" s="58" t="s">
        <v>27</v>
      </c>
      <c r="Q4" s="59" t="s">
        <v>32</v>
      </c>
      <c r="R4" s="77" t="s">
        <v>8</v>
      </c>
      <c r="S4" s="58" t="s">
        <v>26</v>
      </c>
      <c r="T4" s="77" t="s">
        <v>8</v>
      </c>
      <c r="U4" s="58" t="s">
        <v>27</v>
      </c>
      <c r="V4" s="77" t="s">
        <v>8</v>
      </c>
      <c r="W4" s="59" t="s">
        <v>32</v>
      </c>
      <c r="X4" s="77" t="s">
        <v>8</v>
      </c>
      <c r="Y4" s="58" t="s">
        <v>26</v>
      </c>
      <c r="Z4" s="77" t="s">
        <v>8</v>
      </c>
      <c r="AA4" s="58" t="s">
        <v>27</v>
      </c>
      <c r="AB4" s="77" t="s">
        <v>8</v>
      </c>
      <c r="AC4" s="59" t="s">
        <v>32</v>
      </c>
      <c r="AD4" s="77" t="s">
        <v>8</v>
      </c>
    </row>
    <row r="5" spans="2:30" hidden="1" x14ac:dyDescent="0.25">
      <c r="B5" s="80" t="s">
        <v>15</v>
      </c>
      <c r="C5" s="81">
        <v>350769.19622273056</v>
      </c>
      <c r="D5" s="82">
        <v>42272.483519113193</v>
      </c>
      <c r="E5" s="83">
        <f>C5+D5</f>
        <v>393041.67974184378</v>
      </c>
      <c r="F5" s="84">
        <v>371446.1098555387</v>
      </c>
      <c r="G5" s="84">
        <v>43357.829197746789</v>
      </c>
      <c r="H5" s="83">
        <v>414803.93905328301</v>
      </c>
      <c r="I5" s="85">
        <v>392251.84133562923</v>
      </c>
      <c r="J5" s="86">
        <v>46960.231931916482</v>
      </c>
      <c r="K5" s="87">
        <v>439212.07326754695</v>
      </c>
      <c r="M5" s="88" t="s">
        <v>15</v>
      </c>
      <c r="N5" s="89">
        <v>350769.19622273056</v>
      </c>
      <c r="O5" s="90">
        <f>N5/$Q5*100</f>
        <v>89.244783518409463</v>
      </c>
      <c r="P5" s="89">
        <v>42272.483519113193</v>
      </c>
      <c r="Q5" s="91">
        <v>393041.67974184587</v>
      </c>
      <c r="R5" s="92">
        <f>Q5/$Q5*100</f>
        <v>100</v>
      </c>
      <c r="S5" s="89">
        <v>371446.1098555387</v>
      </c>
      <c r="T5" s="90">
        <f>S5/$W5*100</f>
        <v>89.547392125373534</v>
      </c>
      <c r="U5" s="89">
        <v>43357.829197746789</v>
      </c>
      <c r="V5" s="90">
        <f>U5/$W5*100</f>
        <v>10.452607874627086</v>
      </c>
      <c r="W5" s="91">
        <v>414803.9390532829</v>
      </c>
      <c r="X5" s="92">
        <f>W5/$W5*100</f>
        <v>100</v>
      </c>
      <c r="Y5" s="89">
        <v>392251.84133562923</v>
      </c>
      <c r="Z5" s="90">
        <f>Y5/$AC5*100</f>
        <v>89.308073527543542</v>
      </c>
      <c r="AA5" s="89">
        <v>46960.231931916482</v>
      </c>
      <c r="AB5" s="90">
        <f>AA5/$AC5*100</f>
        <v>10.691926472456178</v>
      </c>
      <c r="AC5" s="91">
        <v>439212.07326754695</v>
      </c>
      <c r="AD5" s="92">
        <f>AC5/$AC5*100</f>
        <v>100</v>
      </c>
    </row>
    <row r="6" spans="2:30" hidden="1" x14ac:dyDescent="0.25">
      <c r="B6" s="93" t="s">
        <v>16</v>
      </c>
      <c r="C6" s="94">
        <v>603127.18278931698</v>
      </c>
      <c r="D6" s="95">
        <v>133105.30457387742</v>
      </c>
      <c r="E6" s="96">
        <f t="shared" ref="E6:E7" si="0">C6+D6</f>
        <v>736232.48736319435</v>
      </c>
      <c r="F6" s="97">
        <v>540277.3102493987</v>
      </c>
      <c r="G6" s="97">
        <v>129459.24364231102</v>
      </c>
      <c r="H6" s="96">
        <v>669736.55389170651</v>
      </c>
      <c r="I6" s="89">
        <v>594630.83345780137</v>
      </c>
      <c r="J6" s="92">
        <v>132489.01130230076</v>
      </c>
      <c r="K6" s="98">
        <v>727119.84476010478</v>
      </c>
      <c r="M6" s="99" t="s">
        <v>16</v>
      </c>
      <c r="N6" s="89">
        <v>603127.18278931698</v>
      </c>
      <c r="O6" s="90">
        <f>N6/$Q6*100</f>
        <v>81.920751004808835</v>
      </c>
      <c r="P6" s="89">
        <v>133105.30457387742</v>
      </c>
      <c r="Q6" s="91">
        <v>736232.48736319912</v>
      </c>
      <c r="R6" s="92">
        <f t="shared" ref="R6:R8" si="1">Q6/$Q6*100</f>
        <v>100</v>
      </c>
      <c r="S6" s="89">
        <v>540277.3102493987</v>
      </c>
      <c r="T6" s="90">
        <f t="shared" ref="T6:V8" si="2">S6/$W6*100</f>
        <v>80.670124261540494</v>
      </c>
      <c r="U6" s="89">
        <v>129459.24364231102</v>
      </c>
      <c r="V6" s="90">
        <f t="shared" si="2"/>
        <v>19.329875738459997</v>
      </c>
      <c r="W6" s="91">
        <v>669736.55389170651</v>
      </c>
      <c r="X6" s="92">
        <f t="shared" ref="X6:X8" si="3">W6/$W6*100</f>
        <v>100</v>
      </c>
      <c r="Y6" s="89">
        <v>594630.83345780137</v>
      </c>
      <c r="Z6" s="90">
        <f t="shared" ref="Z6:AB8" si="4">Y6/$AC6*100</f>
        <v>81.778930631990264</v>
      </c>
      <c r="AA6" s="89">
        <v>132489.01130230076</v>
      </c>
      <c r="AB6" s="90">
        <f t="shared" si="4"/>
        <v>18.221069368009374</v>
      </c>
      <c r="AC6" s="91">
        <v>727119.84476010478</v>
      </c>
      <c r="AD6" s="92">
        <f t="shared" ref="AD6:AD8" si="5">AC6/$AC6*100</f>
        <v>100</v>
      </c>
    </row>
    <row r="7" spans="2:30" hidden="1" x14ac:dyDescent="0.25">
      <c r="B7" s="100" t="s">
        <v>17</v>
      </c>
      <c r="C7" s="101">
        <v>557082.85774071049</v>
      </c>
      <c r="D7" s="102">
        <v>80524.009624450104</v>
      </c>
      <c r="E7" s="103">
        <f t="shared" si="0"/>
        <v>637606.86736516061</v>
      </c>
      <c r="F7" s="104">
        <v>530546.49131055863</v>
      </c>
      <c r="G7" s="104">
        <v>72832.80271627914</v>
      </c>
      <c r="H7" s="103">
        <v>603379.29402683571</v>
      </c>
      <c r="I7" s="105">
        <v>559514.40784038941</v>
      </c>
      <c r="J7" s="106">
        <v>78889.842564188351</v>
      </c>
      <c r="K7" s="107">
        <v>638404.2504045791</v>
      </c>
      <c r="M7" s="108" t="s">
        <v>17</v>
      </c>
      <c r="N7" s="89">
        <v>557082.85774071049</v>
      </c>
      <c r="O7" s="90">
        <f>N7/$Q7*100</f>
        <v>87.370899884249113</v>
      </c>
      <c r="P7" s="89">
        <v>80524.009624450104</v>
      </c>
      <c r="Q7" s="91">
        <v>637606.86736515944</v>
      </c>
      <c r="R7" s="92">
        <f t="shared" si="1"/>
        <v>100</v>
      </c>
      <c r="S7" s="89">
        <v>530546.49131055863</v>
      </c>
      <c r="T7" s="90">
        <f t="shared" si="2"/>
        <v>87.92918427309543</v>
      </c>
      <c r="U7" s="89">
        <v>72832.80271627914</v>
      </c>
      <c r="V7" s="90">
        <f t="shared" si="2"/>
        <v>12.070815726904916</v>
      </c>
      <c r="W7" s="91">
        <v>603379.29402683571</v>
      </c>
      <c r="X7" s="92">
        <f t="shared" si="3"/>
        <v>100</v>
      </c>
      <c r="Y7" s="89">
        <v>559514.40784038941</v>
      </c>
      <c r="Z7" s="90">
        <f t="shared" si="4"/>
        <v>87.642650794665855</v>
      </c>
      <c r="AA7" s="89">
        <v>78889.842564188351</v>
      </c>
      <c r="AB7" s="90">
        <f t="shared" si="4"/>
        <v>12.357349205333939</v>
      </c>
      <c r="AC7" s="91">
        <v>638404.2504045791</v>
      </c>
      <c r="AD7" s="92">
        <f t="shared" si="5"/>
        <v>100</v>
      </c>
    </row>
    <row r="8" spans="2:30" hidden="1" x14ac:dyDescent="0.25">
      <c r="B8" s="109" t="s">
        <v>1</v>
      </c>
      <c r="C8" s="110">
        <v>1510979.2367527636</v>
      </c>
      <c r="D8" s="111">
        <v>255901.79771744055</v>
      </c>
      <c r="E8" s="112">
        <f>SUM(E5:E7)</f>
        <v>1766881.0344701987</v>
      </c>
      <c r="F8" s="113">
        <v>1442269.9114154913</v>
      </c>
      <c r="G8" s="113">
        <v>245649.87555633788</v>
      </c>
      <c r="H8" s="112">
        <v>1687919.7869718124</v>
      </c>
      <c r="I8" s="110">
        <v>1546397.0826338318</v>
      </c>
      <c r="J8" s="114">
        <v>258339.08579840473</v>
      </c>
      <c r="K8" s="115">
        <v>1804736.1684322115</v>
      </c>
      <c r="M8" s="116" t="s">
        <v>1</v>
      </c>
      <c r="N8" s="117">
        <v>1510979.2367527636</v>
      </c>
      <c r="O8" s="118">
        <f>N8/$Q8*100</f>
        <v>85.51674998344329</v>
      </c>
      <c r="P8" s="117">
        <v>255901.79771744055</v>
      </c>
      <c r="Q8" s="119">
        <v>1766881.0344702073</v>
      </c>
      <c r="R8" s="114">
        <f t="shared" si="1"/>
        <v>100</v>
      </c>
      <c r="S8" s="117">
        <v>1442269.9114154913</v>
      </c>
      <c r="T8" s="118">
        <f t="shared" si="2"/>
        <v>85.446590682071104</v>
      </c>
      <c r="U8" s="117">
        <v>245649.87555633788</v>
      </c>
      <c r="V8" s="118">
        <f t="shared" si="2"/>
        <v>14.553409317929876</v>
      </c>
      <c r="W8" s="119">
        <v>1687919.7869718124</v>
      </c>
      <c r="X8" s="114">
        <f t="shared" si="3"/>
        <v>100</v>
      </c>
      <c r="Y8" s="117">
        <v>1546397.0826338318</v>
      </c>
      <c r="Z8" s="118">
        <f t="shared" si="4"/>
        <v>85.6854929647251</v>
      </c>
      <c r="AA8" s="117">
        <v>258339.08579840473</v>
      </c>
      <c r="AB8" s="118">
        <f t="shared" si="4"/>
        <v>14.314507035276295</v>
      </c>
      <c r="AC8" s="119">
        <v>1804736.1684322115</v>
      </c>
      <c r="AD8" s="114">
        <f t="shared" si="5"/>
        <v>100</v>
      </c>
    </row>
    <row r="9" spans="2:30" hidden="1" x14ac:dyDescent="0.25">
      <c r="C9" s="52"/>
      <c r="D9" s="52"/>
      <c r="E9" s="52"/>
      <c r="F9" s="52"/>
      <c r="G9" s="52"/>
      <c r="H9" s="52"/>
      <c r="I9" s="52"/>
      <c r="J9" s="52"/>
      <c r="K9" s="52"/>
    </row>
    <row r="10" spans="2:30" hidden="1" x14ac:dyDescent="0.25">
      <c r="B10" s="120" t="s">
        <v>33</v>
      </c>
      <c r="C10" s="97"/>
      <c r="D10" s="97"/>
      <c r="E10" s="97"/>
      <c r="F10" s="52"/>
      <c r="G10" s="52"/>
      <c r="H10" s="52"/>
      <c r="I10" s="52"/>
      <c r="J10" s="52"/>
      <c r="K10" s="52"/>
    </row>
    <row r="11" spans="2:30" hidden="1" x14ac:dyDescent="0.25">
      <c r="B11" s="120"/>
      <c r="C11" s="121" t="s">
        <v>14</v>
      </c>
      <c r="D11" s="121" t="s">
        <v>10</v>
      </c>
      <c r="E11" s="121" t="s">
        <v>11</v>
      </c>
      <c r="F11" s="52"/>
      <c r="G11" s="52"/>
      <c r="H11" s="52"/>
      <c r="I11" s="52"/>
      <c r="J11" s="52"/>
      <c r="K11" s="52"/>
    </row>
    <row r="12" spans="2:30" hidden="1" x14ac:dyDescent="0.25">
      <c r="B12" s="122" t="s">
        <v>15</v>
      </c>
      <c r="C12" s="123">
        <f>D5/C5*100</f>
        <v>12.051367102449644</v>
      </c>
      <c r="D12" s="123">
        <f>G5/F5*100</f>
        <v>11.672710535213128</v>
      </c>
      <c r="E12" s="123">
        <f>J5/I5*100</f>
        <v>11.971959589027165</v>
      </c>
      <c r="F12" s="52"/>
      <c r="G12" s="52"/>
      <c r="H12" s="52"/>
      <c r="I12" s="52"/>
      <c r="J12" s="52"/>
      <c r="K12" s="52"/>
    </row>
    <row r="13" spans="2:30" hidden="1" x14ac:dyDescent="0.25">
      <c r="B13" s="120" t="s">
        <v>16</v>
      </c>
      <c r="C13" s="124">
        <f t="shared" ref="C13:C15" si="6">D6/C6*100</f>
        <v>22.069193425887001</v>
      </c>
      <c r="D13" s="124">
        <f>G6/F6*100</f>
        <v>23.961628812905548</v>
      </c>
      <c r="E13" s="124">
        <f t="shared" ref="E13:E15" si="7">J6/I6*100</f>
        <v>22.280884852854335</v>
      </c>
      <c r="F13" s="52"/>
      <c r="G13" s="52"/>
      <c r="H13" s="52"/>
      <c r="I13" s="52"/>
      <c r="J13" s="52"/>
      <c r="K13" s="52"/>
    </row>
    <row r="14" spans="2:30" hidden="1" x14ac:dyDescent="0.25">
      <c r="B14" s="125" t="s">
        <v>17</v>
      </c>
      <c r="C14" s="126">
        <f t="shared" si="6"/>
        <v>14.454584000488008</v>
      </c>
      <c r="D14" s="126">
        <f t="shared" ref="D14:D15" si="8">G7/F7*100</f>
        <v>13.727883212716604</v>
      </c>
      <c r="E14" s="126">
        <f t="shared" si="7"/>
        <v>14.099698141587977</v>
      </c>
      <c r="F14" s="52"/>
      <c r="G14" s="52"/>
      <c r="H14" s="52"/>
      <c r="I14" s="52"/>
      <c r="J14" s="52"/>
      <c r="K14" s="52"/>
    </row>
    <row r="15" spans="2:30" hidden="1" x14ac:dyDescent="0.25">
      <c r="B15" s="120" t="s">
        <v>1</v>
      </c>
      <c r="C15" s="124">
        <f t="shared" si="6"/>
        <v>16.936155804986281</v>
      </c>
      <c r="D15" s="124">
        <f t="shared" si="8"/>
        <v>17.032170858729835</v>
      </c>
      <c r="E15" s="124">
        <f t="shared" si="7"/>
        <v>16.705869967007452</v>
      </c>
      <c r="F15" s="52"/>
      <c r="G15" s="52"/>
      <c r="H15" s="52"/>
      <c r="I15" s="52"/>
      <c r="J15" s="52"/>
      <c r="K15" s="52"/>
    </row>
    <row r="16" spans="2:30" hidden="1" x14ac:dyDescent="0.25">
      <c r="C16" s="52"/>
      <c r="D16" s="52"/>
      <c r="E16" s="52"/>
      <c r="F16" s="52"/>
      <c r="G16" s="52"/>
      <c r="H16" s="52"/>
      <c r="I16" s="52"/>
      <c r="J16" s="52"/>
      <c r="K16" s="52"/>
    </row>
    <row r="17" spans="2:26" hidden="1" x14ac:dyDescent="0.25">
      <c r="B17" s="127"/>
      <c r="C17" s="31"/>
      <c r="D17" s="708">
        <v>2019</v>
      </c>
      <c r="E17" s="704"/>
      <c r="F17" s="709"/>
      <c r="G17" s="708">
        <v>2020</v>
      </c>
      <c r="H17" s="704"/>
      <c r="I17" s="709"/>
      <c r="J17" s="708">
        <v>2021</v>
      </c>
      <c r="K17" s="704"/>
      <c r="L17" s="709"/>
      <c r="N17" s="127"/>
      <c r="O17" s="31"/>
      <c r="P17" s="708">
        <v>2019</v>
      </c>
      <c r="Q17" s="704"/>
      <c r="R17" s="709"/>
      <c r="S17" s="708">
        <v>2020</v>
      </c>
      <c r="T17" s="704"/>
      <c r="U17" s="709"/>
      <c r="V17" s="708">
        <v>2021</v>
      </c>
      <c r="W17" s="704"/>
      <c r="X17" s="709"/>
    </row>
    <row r="18" spans="2:26" ht="75" hidden="1" customHeight="1" x14ac:dyDescent="0.25">
      <c r="B18" s="79"/>
      <c r="D18" s="71" t="s">
        <v>34</v>
      </c>
      <c r="E18" s="128" t="s">
        <v>35</v>
      </c>
      <c r="F18" s="129" t="s">
        <v>32</v>
      </c>
      <c r="G18" s="71" t="s">
        <v>34</v>
      </c>
      <c r="H18" s="130" t="s">
        <v>35</v>
      </c>
      <c r="I18" s="129" t="s">
        <v>32</v>
      </c>
      <c r="J18" s="71" t="s">
        <v>34</v>
      </c>
      <c r="K18" s="130" t="s">
        <v>35</v>
      </c>
      <c r="L18" s="129" t="s">
        <v>32</v>
      </c>
      <c r="N18" s="79"/>
      <c r="P18" s="71" t="s">
        <v>34</v>
      </c>
      <c r="Q18" s="128" t="s">
        <v>35</v>
      </c>
      <c r="R18" s="129" t="s">
        <v>32</v>
      </c>
      <c r="S18" s="71" t="s">
        <v>34</v>
      </c>
      <c r="T18" s="130" t="s">
        <v>35</v>
      </c>
      <c r="U18" s="129" t="s">
        <v>32</v>
      </c>
      <c r="V18" s="71" t="s">
        <v>34</v>
      </c>
      <c r="W18" s="130" t="s">
        <v>35</v>
      </c>
      <c r="X18" s="129" t="s">
        <v>32</v>
      </c>
    </row>
    <row r="19" spans="2:26" hidden="1" x14ac:dyDescent="0.25">
      <c r="B19" s="712" t="s">
        <v>15</v>
      </c>
      <c r="C19" s="31" t="s">
        <v>36</v>
      </c>
      <c r="D19" s="131">
        <f>288020.4-D20</f>
        <v>259152.63000000003</v>
      </c>
      <c r="E19" s="132">
        <f>49467</f>
        <v>49467</v>
      </c>
      <c r="F19" s="87">
        <f>SUM(D19:E19)</f>
        <v>308619.63</v>
      </c>
      <c r="G19" s="131">
        <f>309390.1-G20</f>
        <v>277254.87</v>
      </c>
      <c r="H19" s="133">
        <f>44214.77</f>
        <v>44214.77</v>
      </c>
      <c r="I19" s="87">
        <f>SUM(G19:H19)</f>
        <v>321469.64</v>
      </c>
      <c r="J19" s="86">
        <f>313952.9-J20</f>
        <v>281416.68000000005</v>
      </c>
      <c r="K19" s="133">
        <f>57245.99</f>
        <v>57245.99</v>
      </c>
      <c r="L19" s="87">
        <f>SUM(J19:K19)</f>
        <v>338662.67000000004</v>
      </c>
      <c r="N19" s="712" t="s">
        <v>15</v>
      </c>
      <c r="O19" s="31" t="s">
        <v>36</v>
      </c>
      <c r="P19" s="131">
        <f>288020.4-P20</f>
        <v>259152.63000000003</v>
      </c>
      <c r="Q19" s="132">
        <f>49467</f>
        <v>49467</v>
      </c>
      <c r="R19" s="87">
        <f>SUM(P19:Q19)</f>
        <v>308619.63</v>
      </c>
      <c r="S19" s="131">
        <f>309390.1-S20</f>
        <v>277254.87</v>
      </c>
      <c r="T19" s="133">
        <f>44214.77</f>
        <v>44214.77</v>
      </c>
      <c r="U19" s="87">
        <f>SUM(S19:T19)</f>
        <v>321469.64</v>
      </c>
      <c r="V19" s="86">
        <f>313952.9-V20</f>
        <v>281416.68000000005</v>
      </c>
      <c r="W19" s="133">
        <f>57245.99</f>
        <v>57245.99</v>
      </c>
      <c r="X19" s="87">
        <f>SUM(V19:W19)</f>
        <v>338662.67000000004</v>
      </c>
    </row>
    <row r="20" spans="2:26" hidden="1" x14ac:dyDescent="0.25">
      <c r="B20" s="713"/>
      <c r="C20" s="29" t="s">
        <v>37</v>
      </c>
      <c r="D20" s="134">
        <f>28867.77</f>
        <v>28867.77</v>
      </c>
      <c r="E20" s="135">
        <v>14270.83</v>
      </c>
      <c r="F20" s="98">
        <f>SUM(D20:E20)</f>
        <v>43138.6</v>
      </c>
      <c r="G20" s="134">
        <v>32135.23</v>
      </c>
      <c r="H20" s="136">
        <v>19067.689999999999</v>
      </c>
      <c r="I20" s="98">
        <f>SUM(G20:H20)</f>
        <v>51202.92</v>
      </c>
      <c r="J20" s="134">
        <v>32536.22</v>
      </c>
      <c r="K20" s="136">
        <v>21804.38</v>
      </c>
      <c r="L20" s="98">
        <f>SUM(J20:K20)</f>
        <v>54340.600000000006</v>
      </c>
      <c r="N20" s="713"/>
      <c r="O20" s="29" t="s">
        <v>37</v>
      </c>
      <c r="P20" s="134">
        <f>28867.77</f>
        <v>28867.77</v>
      </c>
      <c r="Q20" s="135">
        <v>14270.83</v>
      </c>
      <c r="R20" s="98">
        <f>SUM(P20:Q20)</f>
        <v>43138.6</v>
      </c>
      <c r="S20" s="134">
        <v>32135.23</v>
      </c>
      <c r="T20" s="136">
        <v>19067.689999999999</v>
      </c>
      <c r="U20" s="98">
        <f>SUM(S20:T20)</f>
        <v>51202.92</v>
      </c>
      <c r="V20" s="134">
        <v>32536.22</v>
      </c>
      <c r="W20" s="136">
        <v>21804.38</v>
      </c>
      <c r="X20" s="98">
        <f>SUM(V20:W20)</f>
        <v>54340.600000000006</v>
      </c>
    </row>
    <row r="21" spans="2:26" hidden="1" x14ac:dyDescent="0.25">
      <c r="B21" s="714"/>
      <c r="C21" s="36" t="s">
        <v>1</v>
      </c>
      <c r="D21" s="137">
        <f>D20+D19</f>
        <v>288020.40000000002</v>
      </c>
      <c r="E21" s="138">
        <f>E20+E19</f>
        <v>63737.83</v>
      </c>
      <c r="F21" s="107">
        <f t="shared" ref="F21:F27" si="9">SUM(D21:E21)</f>
        <v>351758.23000000004</v>
      </c>
      <c r="G21" s="137">
        <f>G20+G19</f>
        <v>309390.09999999998</v>
      </c>
      <c r="H21" s="139">
        <f>H20+H19</f>
        <v>63282.459999999992</v>
      </c>
      <c r="I21" s="107">
        <f>SUM(G21:H21)</f>
        <v>372672.55999999994</v>
      </c>
      <c r="J21" s="137">
        <f>J20+J19</f>
        <v>313952.90000000002</v>
      </c>
      <c r="K21" s="139">
        <f>K20+K19</f>
        <v>79050.37</v>
      </c>
      <c r="L21" s="107">
        <f t="shared" ref="L21:L27" si="10">SUM(J21:K21)</f>
        <v>393003.27</v>
      </c>
      <c r="N21" s="714"/>
      <c r="O21" s="36" t="s">
        <v>1</v>
      </c>
      <c r="P21" s="137">
        <f>P20+P19</f>
        <v>288020.40000000002</v>
      </c>
      <c r="Q21" s="138">
        <f>Q20+Q19</f>
        <v>63737.83</v>
      </c>
      <c r="R21" s="107">
        <f t="shared" ref="R21:R27" si="11">SUM(P21:Q21)</f>
        <v>351758.23000000004</v>
      </c>
      <c r="S21" s="137">
        <f>S20+S19</f>
        <v>309390.09999999998</v>
      </c>
      <c r="T21" s="139">
        <f>T20+T19</f>
        <v>63282.459999999992</v>
      </c>
      <c r="U21" s="107">
        <f>SUM(S21:T21)</f>
        <v>372672.55999999994</v>
      </c>
      <c r="V21" s="137">
        <f>V20+V19</f>
        <v>313952.90000000002</v>
      </c>
      <c r="W21" s="139">
        <f>W20+W19</f>
        <v>79050.37</v>
      </c>
      <c r="X21" s="107">
        <f t="shared" ref="X21:X27" si="12">SUM(V21:W21)</f>
        <v>393003.27</v>
      </c>
    </row>
    <row r="22" spans="2:26" hidden="1" x14ac:dyDescent="0.25">
      <c r="B22" s="712" t="s">
        <v>16</v>
      </c>
      <c r="C22" s="31" t="s">
        <v>36</v>
      </c>
      <c r="D22" s="131">
        <f>343325.5-D23</f>
        <v>160384.6</v>
      </c>
      <c r="E22" s="132">
        <f>112603</f>
        <v>112603</v>
      </c>
      <c r="F22" s="87">
        <f t="shared" si="9"/>
        <v>272987.59999999998</v>
      </c>
      <c r="G22" s="131">
        <f xml:space="preserve"> 329657.4-G23</f>
        <v>150711.70000000001</v>
      </c>
      <c r="H22" s="133">
        <f>90442.11</f>
        <v>90442.11</v>
      </c>
      <c r="I22" s="87">
        <f t="shared" ref="I22:I27" si="13">SUM(G22:H22)</f>
        <v>241153.81</v>
      </c>
      <c r="J22" s="86">
        <f xml:space="preserve"> 342945.5-J23</f>
        <v>159494.20000000001</v>
      </c>
      <c r="K22" s="133">
        <f>108136.3</f>
        <v>108136.3</v>
      </c>
      <c r="L22" s="87">
        <f t="shared" si="10"/>
        <v>267630.5</v>
      </c>
      <c r="N22" s="712" t="s">
        <v>16</v>
      </c>
      <c r="O22" s="31" t="s">
        <v>36</v>
      </c>
      <c r="P22" s="131">
        <f>343325.5-P23</f>
        <v>160384.6</v>
      </c>
      <c r="Q22" s="132">
        <f>112603</f>
        <v>112603</v>
      </c>
      <c r="R22" s="87">
        <f t="shared" si="11"/>
        <v>272987.59999999998</v>
      </c>
      <c r="S22" s="131">
        <f xml:space="preserve"> 329657.4-S23</f>
        <v>150711.70000000001</v>
      </c>
      <c r="T22" s="133">
        <f>90442.11</f>
        <v>90442.11</v>
      </c>
      <c r="U22" s="87">
        <f t="shared" ref="U22:U27" si="14">SUM(S22:T22)</f>
        <v>241153.81</v>
      </c>
      <c r="V22" s="86">
        <f xml:space="preserve"> 342945.5-V23</f>
        <v>159494.20000000001</v>
      </c>
      <c r="W22" s="133">
        <f>108136.3</f>
        <v>108136.3</v>
      </c>
      <c r="X22" s="87">
        <f t="shared" si="12"/>
        <v>267630.5</v>
      </c>
    </row>
    <row r="23" spans="2:26" hidden="1" x14ac:dyDescent="0.25">
      <c r="B23" s="713"/>
      <c r="C23" s="29" t="s">
        <v>37</v>
      </c>
      <c r="D23" s="134">
        <v>182940.9</v>
      </c>
      <c r="E23" s="135">
        <v>147189.20000000001</v>
      </c>
      <c r="F23" s="98">
        <f t="shared" si="9"/>
        <v>330130.09999999998</v>
      </c>
      <c r="G23" s="134">
        <v>178945.7</v>
      </c>
      <c r="H23" s="136">
        <v>120230</v>
      </c>
      <c r="I23" s="98">
        <f t="shared" si="13"/>
        <v>299175.7</v>
      </c>
      <c r="J23" s="134">
        <v>183451.3</v>
      </c>
      <c r="K23" s="136">
        <v>143872.6</v>
      </c>
      <c r="L23" s="98">
        <f t="shared" si="10"/>
        <v>327323.90000000002</v>
      </c>
      <c r="N23" s="713"/>
      <c r="O23" s="29" t="s">
        <v>37</v>
      </c>
      <c r="P23" s="134">
        <v>182940.9</v>
      </c>
      <c r="Q23" s="135">
        <v>147189.20000000001</v>
      </c>
      <c r="R23" s="98">
        <f t="shared" si="11"/>
        <v>330130.09999999998</v>
      </c>
      <c r="S23" s="134">
        <v>178945.7</v>
      </c>
      <c r="T23" s="136">
        <v>120230</v>
      </c>
      <c r="U23" s="98">
        <f t="shared" si="14"/>
        <v>299175.7</v>
      </c>
      <c r="V23" s="134">
        <v>183451.3</v>
      </c>
      <c r="W23" s="136">
        <v>143872.6</v>
      </c>
      <c r="X23" s="98">
        <f t="shared" si="12"/>
        <v>327323.90000000002</v>
      </c>
    </row>
    <row r="24" spans="2:26" hidden="1" x14ac:dyDescent="0.25">
      <c r="B24" s="714"/>
      <c r="C24" s="36" t="s">
        <v>1</v>
      </c>
      <c r="D24" s="137">
        <f>D23+D22</f>
        <v>343325.5</v>
      </c>
      <c r="E24" s="138">
        <f>E23+E22</f>
        <v>259792.2</v>
      </c>
      <c r="F24" s="107">
        <f t="shared" si="9"/>
        <v>603117.69999999995</v>
      </c>
      <c r="G24" s="137">
        <f>G23+G22</f>
        <v>329657.40000000002</v>
      </c>
      <c r="H24" s="139">
        <f>H23+H22</f>
        <v>210672.11</v>
      </c>
      <c r="I24" s="107">
        <f t="shared" si="13"/>
        <v>540329.51</v>
      </c>
      <c r="J24" s="137">
        <f>J23+J22</f>
        <v>342945.5</v>
      </c>
      <c r="K24" s="139">
        <f>K23+K22</f>
        <v>252008.90000000002</v>
      </c>
      <c r="L24" s="107">
        <f t="shared" si="10"/>
        <v>594954.4</v>
      </c>
      <c r="N24" s="714"/>
      <c r="O24" s="36" t="s">
        <v>1</v>
      </c>
      <c r="P24" s="137">
        <f>P23+P22</f>
        <v>343325.5</v>
      </c>
      <c r="Q24" s="138">
        <f>Q23+Q22</f>
        <v>259792.2</v>
      </c>
      <c r="R24" s="107">
        <f t="shared" si="11"/>
        <v>603117.69999999995</v>
      </c>
      <c r="S24" s="137">
        <f>S23+S22</f>
        <v>329657.40000000002</v>
      </c>
      <c r="T24" s="139">
        <f>T23+T22</f>
        <v>210672.11</v>
      </c>
      <c r="U24" s="107">
        <f t="shared" si="14"/>
        <v>540329.51</v>
      </c>
      <c r="V24" s="137">
        <f>V23+V22</f>
        <v>342945.5</v>
      </c>
      <c r="W24" s="139">
        <f>W23+W22</f>
        <v>252008.90000000002</v>
      </c>
      <c r="X24" s="107">
        <f t="shared" si="12"/>
        <v>594954.4</v>
      </c>
    </row>
    <row r="25" spans="2:26" hidden="1" x14ac:dyDescent="0.25">
      <c r="B25" s="713" t="s">
        <v>17</v>
      </c>
      <c r="C25" s="29" t="s">
        <v>36</v>
      </c>
      <c r="D25" s="134">
        <f>380009.8-D26</f>
        <v>155022.5</v>
      </c>
      <c r="E25" s="135">
        <f>96288</f>
        <v>96288</v>
      </c>
      <c r="F25" s="98">
        <f t="shared" si="9"/>
        <v>251310.5</v>
      </c>
      <c r="G25" s="134">
        <f xml:space="preserve"> 387548.3-G26</f>
        <v>158534.5</v>
      </c>
      <c r="H25" s="133">
        <f>69030.44</f>
        <v>69030.44</v>
      </c>
      <c r="I25" s="98">
        <f t="shared" si="13"/>
        <v>227564.94</v>
      </c>
      <c r="J25" s="92">
        <f>382299.1-J26</f>
        <v>157568.99999999997</v>
      </c>
      <c r="K25" s="136">
        <f>93786.32</f>
        <v>93786.32</v>
      </c>
      <c r="L25" s="98">
        <f t="shared" si="10"/>
        <v>251355.31999999998</v>
      </c>
      <c r="N25" s="713" t="s">
        <v>17</v>
      </c>
      <c r="O25" s="29" t="s">
        <v>36</v>
      </c>
      <c r="P25" s="134">
        <f>380009.8-P26</f>
        <v>155022.5</v>
      </c>
      <c r="Q25" s="135">
        <f>96288</f>
        <v>96288</v>
      </c>
      <c r="R25" s="98">
        <f t="shared" si="11"/>
        <v>251310.5</v>
      </c>
      <c r="S25" s="134">
        <f xml:space="preserve"> 387548.3-S26</f>
        <v>158534.5</v>
      </c>
      <c r="T25" s="140">
        <f>69030.44</f>
        <v>69030.44</v>
      </c>
      <c r="U25" s="98">
        <f t="shared" si="14"/>
        <v>227564.94</v>
      </c>
      <c r="V25" s="92">
        <f>382299.1-V26</f>
        <v>157568.99999999997</v>
      </c>
      <c r="W25" s="136">
        <f>93786.32</f>
        <v>93786.32</v>
      </c>
      <c r="X25" s="98">
        <f t="shared" si="12"/>
        <v>251355.31999999998</v>
      </c>
      <c r="Y25" s="52">
        <f>Q25-T25</f>
        <v>27257.559999999998</v>
      </c>
      <c r="Z25" s="29">
        <f>Y25/Q25*100</f>
        <v>28.308366566965766</v>
      </c>
    </row>
    <row r="26" spans="2:26" hidden="1" x14ac:dyDescent="0.25">
      <c r="B26" s="713" t="s">
        <v>17</v>
      </c>
      <c r="C26" s="29" t="s">
        <v>37</v>
      </c>
      <c r="D26" s="134">
        <f>224987.3</f>
        <v>224987.3</v>
      </c>
      <c r="E26" s="135">
        <v>79370.600000000006</v>
      </c>
      <c r="F26" s="98">
        <f t="shared" si="9"/>
        <v>304357.90000000002</v>
      </c>
      <c r="G26" s="134">
        <v>229013.8</v>
      </c>
      <c r="H26" s="136">
        <v>72432.350000000006</v>
      </c>
      <c r="I26" s="98">
        <f t="shared" si="13"/>
        <v>301446.15000000002</v>
      </c>
      <c r="J26" s="134">
        <v>224730.1</v>
      </c>
      <c r="K26" s="136">
        <v>82134.67</v>
      </c>
      <c r="L26" s="98">
        <f t="shared" si="10"/>
        <v>306864.77</v>
      </c>
      <c r="N26" s="713" t="s">
        <v>17</v>
      </c>
      <c r="O26" s="29" t="s">
        <v>37</v>
      </c>
      <c r="P26" s="134">
        <f>224987.3</f>
        <v>224987.3</v>
      </c>
      <c r="Q26" s="135">
        <v>79370.600000000006</v>
      </c>
      <c r="R26" s="98">
        <f t="shared" si="11"/>
        <v>304357.90000000002</v>
      </c>
      <c r="S26" s="134">
        <v>229013.8</v>
      </c>
      <c r="T26" s="136">
        <v>72432.350000000006</v>
      </c>
      <c r="U26" s="98">
        <f t="shared" si="14"/>
        <v>301446.15000000002</v>
      </c>
      <c r="V26" s="134">
        <v>224730.1</v>
      </c>
      <c r="W26" s="136">
        <v>82134.67</v>
      </c>
      <c r="X26" s="98">
        <f t="shared" si="12"/>
        <v>306864.77</v>
      </c>
    </row>
    <row r="27" spans="2:26" hidden="1" x14ac:dyDescent="0.25">
      <c r="B27" s="713"/>
      <c r="C27" s="29" t="s">
        <v>1</v>
      </c>
      <c r="D27" s="137">
        <f>D26+D25</f>
        <v>380009.8</v>
      </c>
      <c r="E27" s="138">
        <f>E26+E25</f>
        <v>175658.6</v>
      </c>
      <c r="F27" s="98">
        <f t="shared" si="9"/>
        <v>555668.4</v>
      </c>
      <c r="G27" s="137">
        <f>G26+G25</f>
        <v>387548.3</v>
      </c>
      <c r="H27" s="139">
        <f>H26+H25</f>
        <v>141462.79</v>
      </c>
      <c r="I27" s="98">
        <f t="shared" si="13"/>
        <v>529011.09</v>
      </c>
      <c r="J27" s="137">
        <f>J26+J25</f>
        <v>382299.1</v>
      </c>
      <c r="K27" s="139">
        <f>K26+K25</f>
        <v>175920.99</v>
      </c>
      <c r="L27" s="98">
        <f t="shared" si="10"/>
        <v>558220.09</v>
      </c>
      <c r="N27" s="713"/>
      <c r="O27" s="29" t="s">
        <v>1</v>
      </c>
      <c r="P27" s="137">
        <f>P26+P25</f>
        <v>380009.8</v>
      </c>
      <c r="Q27" s="138">
        <f>Q26+Q25</f>
        <v>175658.6</v>
      </c>
      <c r="R27" s="98">
        <f t="shared" si="11"/>
        <v>555668.4</v>
      </c>
      <c r="S27" s="137">
        <f>S26+S25</f>
        <v>387548.3</v>
      </c>
      <c r="T27" s="139">
        <f>T26+T25</f>
        <v>141462.79</v>
      </c>
      <c r="U27" s="98">
        <f t="shared" si="14"/>
        <v>529011.09</v>
      </c>
      <c r="V27" s="137">
        <f>V26+V25</f>
        <v>382299.1</v>
      </c>
      <c r="W27" s="139">
        <f>W26+W25</f>
        <v>175920.99</v>
      </c>
      <c r="X27" s="98">
        <f t="shared" si="12"/>
        <v>558220.09</v>
      </c>
    </row>
    <row r="28" spans="2:26" hidden="1" x14ac:dyDescent="0.25">
      <c r="B28" s="116" t="s">
        <v>1</v>
      </c>
      <c r="C28" s="39"/>
      <c r="D28" s="141">
        <f t="shared" ref="D28:E28" si="15">+D21+D24+D27</f>
        <v>1011355.7</v>
      </c>
      <c r="E28" s="142">
        <f t="shared" si="15"/>
        <v>499188.63</v>
      </c>
      <c r="F28" s="143">
        <f>+F21+F24+F27</f>
        <v>1510544.33</v>
      </c>
      <c r="G28" s="141">
        <f t="shared" ref="G28:K28" si="16">+G21+G24+G27</f>
        <v>1026595.8</v>
      </c>
      <c r="H28" s="142">
        <f t="shared" si="16"/>
        <v>415417.36</v>
      </c>
      <c r="I28" s="143">
        <f>+I21+I24+I27</f>
        <v>1442013.16</v>
      </c>
      <c r="J28" s="141">
        <f t="shared" si="16"/>
        <v>1039197.5</v>
      </c>
      <c r="K28" s="142">
        <f t="shared" si="16"/>
        <v>506980.26</v>
      </c>
      <c r="L28" s="143">
        <f>+L21+L24+L27</f>
        <v>1546177.76</v>
      </c>
      <c r="N28" s="116" t="s">
        <v>1</v>
      </c>
      <c r="O28" s="39"/>
      <c r="P28" s="141">
        <f t="shared" ref="P28:Q28" si="17">+P21+P24+P27</f>
        <v>1011355.7</v>
      </c>
      <c r="Q28" s="142">
        <f t="shared" si="17"/>
        <v>499188.63</v>
      </c>
      <c r="R28" s="143">
        <f>+R21+R24+R27</f>
        <v>1510544.33</v>
      </c>
      <c r="S28" s="141">
        <f t="shared" ref="S28:T28" si="18">+S21+S24+S27</f>
        <v>1026595.8</v>
      </c>
      <c r="T28" s="142">
        <f t="shared" si="18"/>
        <v>415417.36</v>
      </c>
      <c r="U28" s="143">
        <f>+U21+U24+U27</f>
        <v>1442013.16</v>
      </c>
      <c r="V28" s="141">
        <f t="shared" ref="V28:W28" si="19">+V21+V24+V27</f>
        <v>1039197.5</v>
      </c>
      <c r="W28" s="142">
        <f t="shared" si="19"/>
        <v>506980.26</v>
      </c>
      <c r="X28" s="143">
        <f>+X21+X24+X27</f>
        <v>1546177.76</v>
      </c>
    </row>
    <row r="29" spans="2:26" hidden="1" x14ac:dyDescent="0.25">
      <c r="C29" s="52"/>
      <c r="D29" s="52"/>
      <c r="E29" s="52"/>
      <c r="F29" s="52"/>
      <c r="G29" s="52"/>
      <c r="H29" s="52"/>
      <c r="I29" s="52"/>
      <c r="J29" s="52"/>
      <c r="K29" s="52"/>
    </row>
    <row r="30" spans="2:26" hidden="1" x14ac:dyDescent="0.25">
      <c r="C30" s="52"/>
      <c r="D30" s="52"/>
      <c r="E30" s="52"/>
      <c r="F30" s="52"/>
      <c r="G30" s="52"/>
      <c r="H30" s="52"/>
      <c r="I30" s="52"/>
      <c r="J30" s="52"/>
      <c r="K30" s="52"/>
    </row>
    <row r="31" spans="2:26" hidden="1" x14ac:dyDescent="0.25">
      <c r="B31" s="127"/>
      <c r="C31" s="31"/>
      <c r="D31" s="708">
        <v>2019</v>
      </c>
      <c r="E31" s="704"/>
      <c r="F31" s="709"/>
      <c r="G31" s="708">
        <v>2020</v>
      </c>
      <c r="H31" s="704"/>
      <c r="I31" s="709"/>
      <c r="J31" s="708">
        <v>2021</v>
      </c>
      <c r="K31" s="704"/>
      <c r="L31" s="709"/>
    </row>
    <row r="32" spans="2:26" ht="45" hidden="1" x14ac:dyDescent="0.25">
      <c r="B32" s="79"/>
      <c r="D32" s="71" t="s">
        <v>34</v>
      </c>
      <c r="E32" s="128" t="s">
        <v>35</v>
      </c>
      <c r="F32" s="129" t="s">
        <v>32</v>
      </c>
      <c r="G32" s="71" t="s">
        <v>34</v>
      </c>
      <c r="H32" s="130" t="s">
        <v>35</v>
      </c>
      <c r="I32" s="129" t="s">
        <v>32</v>
      </c>
      <c r="J32" s="71" t="s">
        <v>34</v>
      </c>
      <c r="K32" s="130" t="s">
        <v>35</v>
      </c>
      <c r="L32" s="129" t="s">
        <v>32</v>
      </c>
    </row>
    <row r="33" spans="2:12" hidden="1" x14ac:dyDescent="0.25">
      <c r="B33" s="712" t="s">
        <v>15</v>
      </c>
      <c r="C33" s="31" t="s">
        <v>36</v>
      </c>
      <c r="D33" s="144">
        <f>D19/D$21*100</f>
        <v>89.977178699842099</v>
      </c>
      <c r="E33" s="145">
        <f>E19/E$21*100</f>
        <v>77.610110039830346</v>
      </c>
      <c r="F33" s="146">
        <f t="shared" ref="F33:L35" si="20">F19/F$21*100</f>
        <v>87.736292623487429</v>
      </c>
      <c r="G33" s="144">
        <f t="shared" si="20"/>
        <v>89.613361901366602</v>
      </c>
      <c r="H33" s="145">
        <f t="shared" si="20"/>
        <v>69.868917864444597</v>
      </c>
      <c r="I33" s="146">
        <f t="shared" si="20"/>
        <v>86.260614411750652</v>
      </c>
      <c r="J33" s="144">
        <f t="shared" si="20"/>
        <v>89.636591985613137</v>
      </c>
      <c r="K33" s="145">
        <f t="shared" si="20"/>
        <v>72.417105701086541</v>
      </c>
      <c r="L33" s="146">
        <f t="shared" si="20"/>
        <v>86.172990367230284</v>
      </c>
    </row>
    <row r="34" spans="2:12" hidden="1" x14ac:dyDescent="0.25">
      <c r="B34" s="713"/>
      <c r="C34" s="29" t="s">
        <v>37</v>
      </c>
      <c r="D34" s="147">
        <f t="shared" ref="D34:E35" si="21">D20/D$21*100</f>
        <v>10.022821300157906</v>
      </c>
      <c r="E34" s="148">
        <f t="shared" si="21"/>
        <v>22.389889960169651</v>
      </c>
      <c r="F34" s="149">
        <f t="shared" si="20"/>
        <v>12.263707376512553</v>
      </c>
      <c r="G34" s="147">
        <f t="shared" si="20"/>
        <v>10.386638098633409</v>
      </c>
      <c r="H34" s="150">
        <f t="shared" si="20"/>
        <v>30.131082135555413</v>
      </c>
      <c r="I34" s="149">
        <f t="shared" si="20"/>
        <v>13.739385588249375</v>
      </c>
      <c r="J34" s="147">
        <f t="shared" si="20"/>
        <v>10.363408014386872</v>
      </c>
      <c r="K34" s="150">
        <f t="shared" si="20"/>
        <v>27.58289429891347</v>
      </c>
      <c r="L34" s="149">
        <f t="shared" si="20"/>
        <v>13.827009632769723</v>
      </c>
    </row>
    <row r="35" spans="2:12" hidden="1" x14ac:dyDescent="0.25">
      <c r="B35" s="714"/>
      <c r="C35" s="36" t="s">
        <v>1</v>
      </c>
      <c r="D35" s="151">
        <f t="shared" si="21"/>
        <v>100</v>
      </c>
      <c r="E35" s="152">
        <f t="shared" si="21"/>
        <v>100</v>
      </c>
      <c r="F35" s="149">
        <f t="shared" si="20"/>
        <v>100</v>
      </c>
      <c r="G35" s="151">
        <f t="shared" si="20"/>
        <v>100</v>
      </c>
      <c r="H35" s="153">
        <f t="shared" si="20"/>
        <v>100</v>
      </c>
      <c r="I35" s="149">
        <f t="shared" si="20"/>
        <v>100</v>
      </c>
      <c r="J35" s="151">
        <f t="shared" si="20"/>
        <v>100</v>
      </c>
      <c r="K35" s="153">
        <f t="shared" si="20"/>
        <v>100</v>
      </c>
      <c r="L35" s="149">
        <f t="shared" si="20"/>
        <v>100</v>
      </c>
    </row>
    <row r="36" spans="2:12" hidden="1" x14ac:dyDescent="0.25">
      <c r="B36" s="712" t="s">
        <v>16</v>
      </c>
      <c r="C36" s="31" t="s">
        <v>36</v>
      </c>
      <c r="D36" s="144">
        <f>D22/D$24*100</f>
        <v>46.715026993334313</v>
      </c>
      <c r="E36" s="145">
        <f t="shared" ref="E36:L36" si="22">E22/E$24*100</f>
        <v>43.343487602784073</v>
      </c>
      <c r="F36" s="146">
        <f t="shared" si="22"/>
        <v>45.262740589440504</v>
      </c>
      <c r="G36" s="144">
        <f t="shared" si="22"/>
        <v>45.717675380561765</v>
      </c>
      <c r="H36" s="145">
        <f t="shared" si="22"/>
        <v>42.930272070659946</v>
      </c>
      <c r="I36" s="146">
        <f t="shared" si="22"/>
        <v>44.630879035276081</v>
      </c>
      <c r="J36" s="144">
        <f t="shared" si="22"/>
        <v>46.507156384906644</v>
      </c>
      <c r="K36" s="145">
        <f t="shared" si="22"/>
        <v>42.909714696584125</v>
      </c>
      <c r="L36" s="146">
        <f t="shared" si="22"/>
        <v>44.983363430878057</v>
      </c>
    </row>
    <row r="37" spans="2:12" hidden="1" x14ac:dyDescent="0.25">
      <c r="B37" s="713"/>
      <c r="C37" s="29" t="s">
        <v>37</v>
      </c>
      <c r="D37" s="147">
        <f t="shared" ref="D37:L38" si="23">D23/D$24*100</f>
        <v>53.28497300666568</v>
      </c>
      <c r="E37" s="148">
        <f t="shared" si="23"/>
        <v>56.656512397215927</v>
      </c>
      <c r="F37" s="149">
        <f t="shared" si="23"/>
        <v>54.737259410559503</v>
      </c>
      <c r="G37" s="147">
        <f t="shared" si="23"/>
        <v>54.282324619438235</v>
      </c>
      <c r="H37" s="150">
        <f t="shared" si="23"/>
        <v>57.069727929340054</v>
      </c>
      <c r="I37" s="149">
        <f t="shared" si="23"/>
        <v>55.369120964723919</v>
      </c>
      <c r="J37" s="147">
        <f t="shared" si="23"/>
        <v>53.492843615093356</v>
      </c>
      <c r="K37" s="150">
        <f t="shared" si="23"/>
        <v>57.090285303415868</v>
      </c>
      <c r="L37" s="149">
        <f t="shared" si="23"/>
        <v>55.016636569121935</v>
      </c>
    </row>
    <row r="38" spans="2:12" hidden="1" x14ac:dyDescent="0.25">
      <c r="B38" s="714"/>
      <c r="C38" s="36" t="s">
        <v>1</v>
      </c>
      <c r="D38" s="151">
        <f t="shared" si="23"/>
        <v>100</v>
      </c>
      <c r="E38" s="152">
        <f t="shared" si="23"/>
        <v>100</v>
      </c>
      <c r="F38" s="149">
        <f t="shared" si="23"/>
        <v>100</v>
      </c>
      <c r="G38" s="151">
        <f t="shared" si="23"/>
        <v>100</v>
      </c>
      <c r="H38" s="153">
        <f t="shared" si="23"/>
        <v>100</v>
      </c>
      <c r="I38" s="149">
        <f t="shared" si="23"/>
        <v>100</v>
      </c>
      <c r="J38" s="151">
        <f t="shared" si="23"/>
        <v>100</v>
      </c>
      <c r="K38" s="153">
        <f t="shared" si="23"/>
        <v>100</v>
      </c>
      <c r="L38" s="149">
        <f t="shared" si="23"/>
        <v>100</v>
      </c>
    </row>
    <row r="39" spans="2:12" hidden="1" x14ac:dyDescent="0.25">
      <c r="B39" s="712" t="s">
        <v>17</v>
      </c>
      <c r="C39" s="31" t="s">
        <v>36</v>
      </c>
      <c r="D39" s="144">
        <f>D25/D$27*100</f>
        <v>40.794342672215294</v>
      </c>
      <c r="E39" s="145">
        <f t="shared" ref="E39:L39" si="24">E25/E$27*100</f>
        <v>54.815420366551933</v>
      </c>
      <c r="F39" s="146">
        <f t="shared" si="24"/>
        <v>45.226703551974524</v>
      </c>
      <c r="G39" s="144">
        <f t="shared" si="24"/>
        <v>40.907030168884759</v>
      </c>
      <c r="H39" s="145">
        <f t="shared" si="24"/>
        <v>48.797595466624124</v>
      </c>
      <c r="I39" s="146">
        <f t="shared" si="24"/>
        <v>43.017045257028549</v>
      </c>
      <c r="J39" s="144">
        <f t="shared" si="24"/>
        <v>41.21615771525488</v>
      </c>
      <c r="K39" s="145">
        <f t="shared" si="24"/>
        <v>53.311614492392302</v>
      </c>
      <c r="L39" s="146">
        <f t="shared" si="24"/>
        <v>45.027996036473709</v>
      </c>
    </row>
    <row r="40" spans="2:12" hidden="1" x14ac:dyDescent="0.25">
      <c r="B40" s="713" t="s">
        <v>17</v>
      </c>
      <c r="C40" s="29" t="s">
        <v>37</v>
      </c>
      <c r="D40" s="147">
        <f t="shared" ref="D40:L41" si="25">D26/D$27*100</f>
        <v>59.205657327784699</v>
      </c>
      <c r="E40" s="148">
        <f t="shared" si="25"/>
        <v>45.184579633448067</v>
      </c>
      <c r="F40" s="149">
        <f t="shared" si="25"/>
        <v>54.773296448025476</v>
      </c>
      <c r="G40" s="147">
        <f t="shared" si="25"/>
        <v>59.092969831115241</v>
      </c>
      <c r="H40" s="150">
        <f t="shared" si="25"/>
        <v>51.202404533375876</v>
      </c>
      <c r="I40" s="149">
        <f t="shared" si="25"/>
        <v>56.982954742971458</v>
      </c>
      <c r="J40" s="147">
        <f t="shared" si="25"/>
        <v>58.783842284745113</v>
      </c>
      <c r="K40" s="150">
        <f t="shared" si="25"/>
        <v>46.688385507607705</v>
      </c>
      <c r="L40" s="149">
        <f t="shared" si="25"/>
        <v>54.972003963526298</v>
      </c>
    </row>
    <row r="41" spans="2:12" hidden="1" x14ac:dyDescent="0.25">
      <c r="B41" s="714"/>
      <c r="C41" s="36" t="s">
        <v>1</v>
      </c>
      <c r="D41" s="151">
        <f t="shared" si="25"/>
        <v>100</v>
      </c>
      <c r="E41" s="152">
        <f t="shared" si="25"/>
        <v>100</v>
      </c>
      <c r="F41" s="154">
        <f t="shared" si="25"/>
        <v>100</v>
      </c>
      <c r="G41" s="151">
        <f t="shared" si="25"/>
        <v>100</v>
      </c>
      <c r="H41" s="153">
        <f t="shared" si="25"/>
        <v>100</v>
      </c>
      <c r="I41" s="154">
        <f t="shared" si="25"/>
        <v>100</v>
      </c>
      <c r="J41" s="151">
        <f t="shared" si="25"/>
        <v>100</v>
      </c>
      <c r="K41" s="153">
        <f t="shared" si="25"/>
        <v>100</v>
      </c>
      <c r="L41" s="154">
        <f t="shared" si="25"/>
        <v>100</v>
      </c>
    </row>
    <row r="42" spans="2:12" hidden="1" x14ac:dyDescent="0.25">
      <c r="C42" s="52"/>
      <c r="D42" s="52"/>
      <c r="E42" s="52"/>
      <c r="F42" s="52"/>
      <c r="G42" s="52"/>
      <c r="H42" s="52"/>
      <c r="I42" s="52"/>
      <c r="J42" s="52"/>
      <c r="K42" s="52"/>
    </row>
    <row r="43" spans="2:12" hidden="1" x14ac:dyDescent="0.25">
      <c r="B43" s="127"/>
      <c r="C43" s="31"/>
      <c r="D43" s="708">
        <v>2019</v>
      </c>
      <c r="E43" s="704"/>
      <c r="F43" s="709"/>
      <c r="G43" s="708">
        <v>2020</v>
      </c>
      <c r="H43" s="704"/>
      <c r="I43" s="709"/>
      <c r="J43" s="708">
        <v>2021</v>
      </c>
      <c r="K43" s="704"/>
      <c r="L43" s="709"/>
    </row>
    <row r="44" spans="2:12" ht="45" hidden="1" x14ac:dyDescent="0.25">
      <c r="B44" s="79"/>
      <c r="D44" s="71" t="s">
        <v>34</v>
      </c>
      <c r="E44" s="128" t="s">
        <v>35</v>
      </c>
      <c r="F44" s="129" t="s">
        <v>32</v>
      </c>
      <c r="G44" s="71" t="s">
        <v>34</v>
      </c>
      <c r="H44" s="130" t="s">
        <v>35</v>
      </c>
      <c r="I44" s="129" t="s">
        <v>32</v>
      </c>
      <c r="J44" s="71" t="s">
        <v>34</v>
      </c>
      <c r="K44" s="130" t="s">
        <v>35</v>
      </c>
      <c r="L44" s="129" t="s">
        <v>32</v>
      </c>
    </row>
    <row r="45" spans="2:12" hidden="1" x14ac:dyDescent="0.25">
      <c r="B45" s="712" t="s">
        <v>15</v>
      </c>
      <c r="C45" s="31" t="s">
        <v>36</v>
      </c>
      <c r="D45" s="144">
        <f>D19/$F19*100</f>
        <v>83.971531558118983</v>
      </c>
      <c r="E45" s="145">
        <f t="shared" ref="E45:F45" si="26">E19/$F19*100</f>
        <v>16.028468441881031</v>
      </c>
      <c r="F45" s="146">
        <f t="shared" si="26"/>
        <v>100</v>
      </c>
      <c r="G45" s="144">
        <f>G19/$I19*100</f>
        <v>86.246051104545984</v>
      </c>
      <c r="H45" s="155">
        <f t="shared" ref="H45:I45" si="27">H19/$I19*100</f>
        <v>13.753948895454013</v>
      </c>
      <c r="I45" s="146">
        <f t="shared" si="27"/>
        <v>100</v>
      </c>
      <c r="J45" s="144">
        <f>J19/$L19*100</f>
        <v>83.096457014290948</v>
      </c>
      <c r="K45" s="145">
        <f t="shared" ref="K45:L45" si="28">K19/$L19*100</f>
        <v>16.903542985709052</v>
      </c>
      <c r="L45" s="146">
        <f t="shared" si="28"/>
        <v>100</v>
      </c>
    </row>
    <row r="46" spans="2:12" hidden="1" x14ac:dyDescent="0.25">
      <c r="B46" s="713"/>
      <c r="C46" s="29" t="s">
        <v>37</v>
      </c>
      <c r="D46" s="147">
        <f t="shared" ref="D46:F53" si="29">D20/$F20*100</f>
        <v>66.918652900186842</v>
      </c>
      <c r="E46" s="148">
        <f t="shared" si="29"/>
        <v>33.081347099813165</v>
      </c>
      <c r="F46" s="149">
        <f t="shared" si="29"/>
        <v>100</v>
      </c>
      <c r="G46" s="147">
        <f t="shared" ref="G46:I53" si="30">G20/$I20*100</f>
        <v>62.760541781601518</v>
      </c>
      <c r="H46" s="150">
        <f t="shared" si="30"/>
        <v>37.239458218398482</v>
      </c>
      <c r="I46" s="149">
        <f t="shared" si="30"/>
        <v>100</v>
      </c>
      <c r="J46" s="147">
        <f t="shared" ref="J46:L53" si="31">J20/$L20*100</f>
        <v>59.874605727577531</v>
      </c>
      <c r="K46" s="150">
        <f t="shared" si="31"/>
        <v>40.125394272422461</v>
      </c>
      <c r="L46" s="149">
        <f t="shared" si="31"/>
        <v>100</v>
      </c>
    </row>
    <row r="47" spans="2:12" hidden="1" x14ac:dyDescent="0.25">
      <c r="B47" s="714"/>
      <c r="C47" s="36" t="s">
        <v>1</v>
      </c>
      <c r="D47" s="151">
        <f t="shared" si="29"/>
        <v>81.880216420238412</v>
      </c>
      <c r="E47" s="152">
        <f t="shared" si="29"/>
        <v>18.119783579761588</v>
      </c>
      <c r="F47" s="149">
        <f t="shared" si="29"/>
        <v>100</v>
      </c>
      <c r="G47" s="151">
        <f t="shared" si="30"/>
        <v>83.019286421302397</v>
      </c>
      <c r="H47" s="153">
        <f t="shared" si="30"/>
        <v>16.98071357869761</v>
      </c>
      <c r="I47" s="149">
        <f t="shared" si="30"/>
        <v>100</v>
      </c>
      <c r="J47" s="151">
        <f t="shared" si="31"/>
        <v>79.885569399969626</v>
      </c>
      <c r="K47" s="153">
        <f t="shared" si="31"/>
        <v>20.114430600030374</v>
      </c>
      <c r="L47" s="149">
        <f t="shared" si="31"/>
        <v>100</v>
      </c>
    </row>
    <row r="48" spans="2:12" hidden="1" x14ac:dyDescent="0.25">
      <c r="B48" s="712" t="s">
        <v>16</v>
      </c>
      <c r="C48" s="31" t="s">
        <v>36</v>
      </c>
      <c r="D48" s="144">
        <f t="shared" si="29"/>
        <v>58.751606300066385</v>
      </c>
      <c r="E48" s="145">
        <f t="shared" si="29"/>
        <v>41.248393699933629</v>
      </c>
      <c r="F48" s="146">
        <f t="shared" si="29"/>
        <v>100</v>
      </c>
      <c r="G48" s="144">
        <f t="shared" si="30"/>
        <v>62.496089114246224</v>
      </c>
      <c r="H48" s="155">
        <f t="shared" si="30"/>
        <v>37.50391088575379</v>
      </c>
      <c r="I48" s="146">
        <f t="shared" si="30"/>
        <v>100</v>
      </c>
      <c r="J48" s="144">
        <f t="shared" si="31"/>
        <v>59.594926587216335</v>
      </c>
      <c r="K48" s="145">
        <f t="shared" si="31"/>
        <v>40.405073412783672</v>
      </c>
      <c r="L48" s="146">
        <f t="shared" si="31"/>
        <v>100</v>
      </c>
    </row>
    <row r="49" spans="2:12" hidden="1" x14ac:dyDescent="0.25">
      <c r="B49" s="713"/>
      <c r="C49" s="29" t="s">
        <v>37</v>
      </c>
      <c r="D49" s="147">
        <f t="shared" si="29"/>
        <v>55.414789502683945</v>
      </c>
      <c r="E49" s="148">
        <f t="shared" si="29"/>
        <v>44.585210497316062</v>
      </c>
      <c r="F49" s="149">
        <f t="shared" si="29"/>
        <v>100</v>
      </c>
      <c r="G49" s="147">
        <f t="shared" si="30"/>
        <v>59.812912612889349</v>
      </c>
      <c r="H49" s="150">
        <f t="shared" si="30"/>
        <v>40.187087387110651</v>
      </c>
      <c r="I49" s="149">
        <f t="shared" si="30"/>
        <v>100</v>
      </c>
      <c r="J49" s="147">
        <f t="shared" si="31"/>
        <v>56.045800505248764</v>
      </c>
      <c r="K49" s="150">
        <f t="shared" si="31"/>
        <v>43.954199494751222</v>
      </c>
      <c r="L49" s="149">
        <f t="shared" si="31"/>
        <v>100</v>
      </c>
    </row>
    <row r="50" spans="2:12" hidden="1" x14ac:dyDescent="0.25">
      <c r="B50" s="714"/>
      <c r="C50" s="36" t="s">
        <v>1</v>
      </c>
      <c r="D50" s="151">
        <f t="shared" si="29"/>
        <v>56.925124233628033</v>
      </c>
      <c r="E50" s="152">
        <f t="shared" si="29"/>
        <v>43.074875766371974</v>
      </c>
      <c r="F50" s="149">
        <f t="shared" si="29"/>
        <v>100</v>
      </c>
      <c r="G50" s="151">
        <f t="shared" si="30"/>
        <v>61.010437871512892</v>
      </c>
      <c r="H50" s="153">
        <f t="shared" si="30"/>
        <v>38.989562128487108</v>
      </c>
      <c r="I50" s="149">
        <f t="shared" si="30"/>
        <v>100</v>
      </c>
      <c r="J50" s="151">
        <f t="shared" si="31"/>
        <v>57.642316789320326</v>
      </c>
      <c r="K50" s="153">
        <f t="shared" si="31"/>
        <v>42.357683210679674</v>
      </c>
      <c r="L50" s="149">
        <f t="shared" si="31"/>
        <v>100</v>
      </c>
    </row>
    <row r="51" spans="2:12" hidden="1" x14ac:dyDescent="0.25">
      <c r="B51" s="712" t="s">
        <v>17</v>
      </c>
      <c r="C51" s="31" t="s">
        <v>36</v>
      </c>
      <c r="D51" s="144">
        <f t="shared" si="29"/>
        <v>61.685643854912556</v>
      </c>
      <c r="E51" s="145">
        <f t="shared" si="29"/>
        <v>38.314356145087451</v>
      </c>
      <c r="F51" s="146">
        <f t="shared" si="29"/>
        <v>100</v>
      </c>
      <c r="G51" s="144">
        <f t="shared" si="30"/>
        <v>69.665608419293406</v>
      </c>
      <c r="H51" s="155">
        <f t="shared" si="30"/>
        <v>30.334391580706587</v>
      </c>
      <c r="I51" s="146">
        <f t="shared" si="30"/>
        <v>100</v>
      </c>
      <c r="J51" s="144">
        <f t="shared" si="31"/>
        <v>62.687752143061857</v>
      </c>
      <c r="K51" s="145">
        <f t="shared" si="31"/>
        <v>37.31224785693815</v>
      </c>
      <c r="L51" s="146">
        <f t="shared" si="31"/>
        <v>100</v>
      </c>
    </row>
    <row r="52" spans="2:12" hidden="1" x14ac:dyDescent="0.25">
      <c r="B52" s="713" t="s">
        <v>17</v>
      </c>
      <c r="C52" s="29" t="s">
        <v>37</v>
      </c>
      <c r="D52" s="147">
        <f t="shared" si="29"/>
        <v>73.921951754825471</v>
      </c>
      <c r="E52" s="148">
        <f t="shared" si="29"/>
        <v>26.078048245174511</v>
      </c>
      <c r="F52" s="149">
        <f t="shared" si="29"/>
        <v>100</v>
      </c>
      <c r="G52" s="147">
        <f t="shared" si="30"/>
        <v>75.971711697097462</v>
      </c>
      <c r="H52" s="150">
        <f t="shared" si="30"/>
        <v>24.028288302902524</v>
      </c>
      <c r="I52" s="149">
        <f t="shared" si="30"/>
        <v>100</v>
      </c>
      <c r="J52" s="147">
        <f t="shared" si="31"/>
        <v>73.234245821050095</v>
      </c>
      <c r="K52" s="150">
        <f t="shared" si="31"/>
        <v>26.765754178949898</v>
      </c>
      <c r="L52" s="149">
        <f t="shared" si="31"/>
        <v>100</v>
      </c>
    </row>
    <row r="53" spans="2:12" hidden="1" x14ac:dyDescent="0.25">
      <c r="B53" s="714"/>
      <c r="C53" s="36" t="s">
        <v>1</v>
      </c>
      <c r="D53" s="151">
        <f t="shared" si="29"/>
        <v>68.387873055225015</v>
      </c>
      <c r="E53" s="152">
        <f t="shared" si="29"/>
        <v>31.612126944774978</v>
      </c>
      <c r="F53" s="154">
        <f t="shared" si="29"/>
        <v>100</v>
      </c>
      <c r="G53" s="151">
        <f t="shared" si="30"/>
        <v>73.259012396129535</v>
      </c>
      <c r="H53" s="153">
        <f t="shared" si="30"/>
        <v>26.740987603870465</v>
      </c>
      <c r="I53" s="154">
        <f t="shared" si="30"/>
        <v>100</v>
      </c>
      <c r="J53" s="151">
        <f t="shared" si="31"/>
        <v>68.485371065738605</v>
      </c>
      <c r="K53" s="153">
        <f t="shared" si="31"/>
        <v>31.514628934261395</v>
      </c>
      <c r="L53" s="154">
        <f t="shared" si="31"/>
        <v>100</v>
      </c>
    </row>
    <row r="54" spans="2:12" hidden="1" x14ac:dyDescent="0.25">
      <c r="C54" s="52"/>
      <c r="D54" s="52"/>
      <c r="E54" s="52"/>
      <c r="F54" s="52"/>
      <c r="G54" s="52"/>
      <c r="H54" s="52"/>
      <c r="I54" s="52"/>
      <c r="J54" s="52"/>
      <c r="K54" s="52"/>
    </row>
    <row r="55" spans="2:12" hidden="1" x14ac:dyDescent="0.25">
      <c r="C55" s="52"/>
      <c r="D55" s="52"/>
      <c r="E55" s="52"/>
      <c r="F55" s="52"/>
      <c r="G55" s="52"/>
      <c r="H55" s="52"/>
      <c r="I55" s="52"/>
      <c r="J55" s="52"/>
      <c r="K55" s="52"/>
    </row>
    <row r="56" spans="2:12" hidden="1" x14ac:dyDescent="0.25">
      <c r="C56" s="52"/>
      <c r="D56" s="52"/>
      <c r="E56" s="52"/>
      <c r="F56" s="52"/>
      <c r="G56" s="52"/>
      <c r="H56" s="52"/>
      <c r="I56" s="52"/>
      <c r="J56" s="52"/>
      <c r="K56" s="52"/>
    </row>
    <row r="57" spans="2:12" hidden="1" x14ac:dyDescent="0.25">
      <c r="B57" s="71"/>
      <c r="C57" s="708">
        <v>2019</v>
      </c>
      <c r="D57" s="704"/>
      <c r="E57" s="709"/>
      <c r="F57" s="708">
        <v>2020</v>
      </c>
      <c r="G57" s="704"/>
      <c r="H57" s="709"/>
      <c r="I57" s="708">
        <v>2021</v>
      </c>
      <c r="J57" s="704"/>
      <c r="K57" s="709"/>
    </row>
    <row r="58" spans="2:12" hidden="1" x14ac:dyDescent="0.25">
      <c r="B58" s="72"/>
      <c r="C58" s="58" t="s">
        <v>38</v>
      </c>
      <c r="D58" s="77" t="s">
        <v>39</v>
      </c>
      <c r="E58" s="78" t="s">
        <v>32</v>
      </c>
      <c r="F58" s="58" t="s">
        <v>38</v>
      </c>
      <c r="G58" s="77" t="s">
        <v>39</v>
      </c>
      <c r="H58" s="156" t="s">
        <v>32</v>
      </c>
      <c r="I58" s="58" t="s">
        <v>38</v>
      </c>
      <c r="J58" s="77" t="s">
        <v>39</v>
      </c>
      <c r="K58" s="78" t="s">
        <v>32</v>
      </c>
    </row>
    <row r="59" spans="2:12" hidden="1" x14ac:dyDescent="0.25">
      <c r="B59" s="80" t="s">
        <v>15</v>
      </c>
      <c r="C59" s="85">
        <f>F19</f>
        <v>308619.63</v>
      </c>
      <c r="D59" s="86">
        <f>28867.77+14270.83</f>
        <v>43138.6</v>
      </c>
      <c r="E59" s="87">
        <f>SUM(C59:D59)</f>
        <v>351758.23</v>
      </c>
      <c r="F59" s="85">
        <f>I19</f>
        <v>321469.64</v>
      </c>
      <c r="G59" s="157">
        <f>SUM(G20:H20)</f>
        <v>51202.92</v>
      </c>
      <c r="H59" s="87">
        <f>SUM(F59:G59)</f>
        <v>372672.56</v>
      </c>
      <c r="I59" s="85">
        <f>L19</f>
        <v>338662.67000000004</v>
      </c>
      <c r="J59" s="86">
        <f>SUM(J20:K20)</f>
        <v>54340.600000000006</v>
      </c>
      <c r="K59" s="87">
        <f>SUM(I59:J59)</f>
        <v>393003.27</v>
      </c>
    </row>
    <row r="60" spans="2:12" hidden="1" x14ac:dyDescent="0.25">
      <c r="B60" s="93" t="s">
        <v>16</v>
      </c>
      <c r="C60" s="158">
        <f>F22</f>
        <v>272987.59999999998</v>
      </c>
      <c r="D60" s="92">
        <f>182940.9+147189.2</f>
        <v>330130.09999999998</v>
      </c>
      <c r="E60" s="98">
        <f t="shared" ref="E60:E62" si="32">SUM(C60:D60)</f>
        <v>603117.69999999995</v>
      </c>
      <c r="F60" s="158">
        <f>I22</f>
        <v>241153.81</v>
      </c>
      <c r="G60" s="52">
        <f>SUM(G23:H23)</f>
        <v>299175.7</v>
      </c>
      <c r="H60" s="98">
        <f t="shared" ref="H60:H61" si="33">SUM(F60:G60)</f>
        <v>540329.51</v>
      </c>
      <c r="I60" s="158">
        <f>L22</f>
        <v>267630.5</v>
      </c>
      <c r="J60" s="92">
        <f>SUM(J23:K23)</f>
        <v>327323.90000000002</v>
      </c>
      <c r="K60" s="98">
        <f t="shared" ref="K60:K61" si="34">SUM(I60:J60)</f>
        <v>594954.4</v>
      </c>
    </row>
    <row r="61" spans="2:12" hidden="1" x14ac:dyDescent="0.25">
      <c r="B61" s="100" t="s">
        <v>17</v>
      </c>
      <c r="C61" s="105">
        <f>F25</f>
        <v>251310.5</v>
      </c>
      <c r="D61" s="106">
        <f>224987.3+79370.6</f>
        <v>304357.90000000002</v>
      </c>
      <c r="E61" s="107">
        <f t="shared" si="32"/>
        <v>555668.4</v>
      </c>
      <c r="F61" s="105">
        <f>I25</f>
        <v>227564.94</v>
      </c>
      <c r="G61" s="159">
        <f>SUM(G26:H26)</f>
        <v>301446.15000000002</v>
      </c>
      <c r="H61" s="107">
        <f t="shared" si="33"/>
        <v>529011.09000000008</v>
      </c>
      <c r="I61" s="105">
        <f>L25</f>
        <v>251355.31999999998</v>
      </c>
      <c r="J61" s="106">
        <f>SUM(J26:K26)</f>
        <v>306864.77</v>
      </c>
      <c r="K61" s="107">
        <f t="shared" si="34"/>
        <v>558220.09</v>
      </c>
    </row>
    <row r="62" spans="2:12" hidden="1" x14ac:dyDescent="0.25">
      <c r="B62" s="109" t="s">
        <v>1</v>
      </c>
      <c r="C62" s="117">
        <f>SUM(C59:C61)</f>
        <v>832917.73</v>
      </c>
      <c r="D62" s="117">
        <f>SUM(D59:D61)</f>
        <v>677626.6</v>
      </c>
      <c r="E62" s="160">
        <f t="shared" si="32"/>
        <v>1510544.33</v>
      </c>
      <c r="F62" s="117">
        <f>SUM(F59:F61)</f>
        <v>790188.3899999999</v>
      </c>
      <c r="G62" s="141">
        <f>SUM(G59:G61)</f>
        <v>651824.77</v>
      </c>
      <c r="H62" s="160">
        <f>SUM(F62:G62)</f>
        <v>1442013.16</v>
      </c>
      <c r="I62" s="117">
        <f>SUM(I59:I61)</f>
        <v>857648.49</v>
      </c>
      <c r="J62" s="141">
        <f>SUM(J59:J61)</f>
        <v>688529.27</v>
      </c>
      <c r="K62" s="160">
        <f>SUM(I62:J62)</f>
        <v>1546177.76</v>
      </c>
    </row>
    <row r="63" spans="2:12" hidden="1" x14ac:dyDescent="0.25">
      <c r="C63" s="52"/>
      <c r="D63" s="52"/>
      <c r="E63" s="52"/>
      <c r="F63" s="52"/>
      <c r="G63" s="52"/>
      <c r="H63" s="52"/>
      <c r="I63" s="52"/>
      <c r="J63" s="52"/>
      <c r="K63" s="52"/>
    </row>
    <row r="64" spans="2:12" hidden="1" x14ac:dyDescent="0.25">
      <c r="C64" s="52"/>
      <c r="D64" s="52"/>
      <c r="E64" s="52"/>
      <c r="F64" s="52"/>
      <c r="G64" s="52"/>
      <c r="H64" s="52"/>
      <c r="I64" s="52"/>
      <c r="J64" s="52"/>
      <c r="K64" s="52"/>
    </row>
    <row r="65" spans="2:11" hidden="1" x14ac:dyDescent="0.25">
      <c r="B65" s="29" t="s">
        <v>40</v>
      </c>
      <c r="C65" s="52"/>
      <c r="D65" s="52"/>
      <c r="E65" s="52"/>
      <c r="F65" s="52"/>
      <c r="G65" s="29" t="s">
        <v>41</v>
      </c>
      <c r="H65" s="52"/>
      <c r="I65" s="52"/>
      <c r="J65" s="52"/>
      <c r="K65" s="52"/>
    </row>
    <row r="66" spans="2:11" hidden="1" x14ac:dyDescent="0.25">
      <c r="B66" s="161"/>
      <c r="C66" s="162" t="s">
        <v>14</v>
      </c>
      <c r="D66" s="162" t="s">
        <v>10</v>
      </c>
      <c r="E66" s="163" t="s">
        <v>11</v>
      </c>
      <c r="F66" s="52"/>
      <c r="G66" s="161"/>
      <c r="H66" s="162" t="s">
        <v>14</v>
      </c>
      <c r="I66" s="162" t="s">
        <v>10</v>
      </c>
      <c r="J66" s="163" t="s">
        <v>11</v>
      </c>
      <c r="K66" s="52"/>
    </row>
    <row r="67" spans="2:11" hidden="1" x14ac:dyDescent="0.25">
      <c r="B67" s="161" t="s">
        <v>15</v>
      </c>
      <c r="C67" s="123">
        <f>D59/C59*100</f>
        <v>13.977918384517537</v>
      </c>
      <c r="D67" s="123">
        <f>G59/F59*100</f>
        <v>15.927762260846778</v>
      </c>
      <c r="E67" s="164">
        <f>J59/I59*100</f>
        <v>16.045642113433995</v>
      </c>
      <c r="F67" s="52"/>
      <c r="G67" s="161" t="s">
        <v>15</v>
      </c>
      <c r="H67" s="123">
        <f>C59/D59*100</f>
        <v>715.41410708738806</v>
      </c>
      <c r="I67" s="123">
        <f>F59/G59*100</f>
        <v>627.83458443385655</v>
      </c>
      <c r="J67" s="164">
        <f>I59/J59*100</f>
        <v>623.22217642057694</v>
      </c>
      <c r="K67" s="52"/>
    </row>
    <row r="68" spans="2:11" hidden="1" x14ac:dyDescent="0.25">
      <c r="B68" s="165" t="s">
        <v>16</v>
      </c>
      <c r="C68" s="124">
        <f t="shared" ref="C68:C70" si="35">D60/C60*100</f>
        <v>120.93226945106666</v>
      </c>
      <c r="D68" s="124">
        <f t="shared" ref="D68:D70" si="36">G60/F60*100</f>
        <v>124.06011748269705</v>
      </c>
      <c r="E68" s="166">
        <f t="shared" ref="E68:E69" si="37">J60/I60*100</f>
        <v>122.30440850351512</v>
      </c>
      <c r="F68" s="52"/>
      <c r="G68" s="165" t="s">
        <v>16</v>
      </c>
      <c r="H68" s="124">
        <f t="shared" ref="H68:H70" si="38">C60/D60*100</f>
        <v>82.690914884768148</v>
      </c>
      <c r="I68" s="124">
        <f t="shared" ref="I68:I70" si="39">F60/G60*100</f>
        <v>80.606081977914641</v>
      </c>
      <c r="J68" s="166">
        <f>I60/J60*100</f>
        <v>81.763201526072478</v>
      </c>
      <c r="K68" s="52"/>
    </row>
    <row r="69" spans="2:11" hidden="1" x14ac:dyDescent="0.25">
      <c r="B69" s="167" t="s">
        <v>17</v>
      </c>
      <c r="C69" s="126">
        <f t="shared" si="35"/>
        <v>121.1083102377338</v>
      </c>
      <c r="D69" s="126">
        <f t="shared" si="36"/>
        <v>132.46598970825647</v>
      </c>
      <c r="E69" s="168">
        <f t="shared" si="37"/>
        <v>122.08405614808552</v>
      </c>
      <c r="F69" s="52"/>
      <c r="G69" s="167" t="s">
        <v>17</v>
      </c>
      <c r="H69" s="126">
        <f t="shared" si="38"/>
        <v>82.570716909270288</v>
      </c>
      <c r="I69" s="126">
        <f t="shared" si="39"/>
        <v>75.491075271653003</v>
      </c>
      <c r="J69" s="168">
        <f>I61/J61*100</f>
        <v>81.910777832202754</v>
      </c>
      <c r="K69" s="52"/>
    </row>
    <row r="70" spans="2:11" hidden="1" x14ac:dyDescent="0.25">
      <c r="B70" s="167" t="s">
        <v>1</v>
      </c>
      <c r="C70" s="126">
        <f t="shared" si="35"/>
        <v>81.355766073079025</v>
      </c>
      <c r="D70" s="126">
        <f t="shared" si="36"/>
        <v>82.489793351684156</v>
      </c>
      <c r="E70" s="168">
        <f>J62/I62*100</f>
        <v>80.281056636618104</v>
      </c>
      <c r="F70" s="52"/>
      <c r="G70" s="167" t="s">
        <v>1</v>
      </c>
      <c r="H70" s="126">
        <f t="shared" si="38"/>
        <v>122.91691766527467</v>
      </c>
      <c r="I70" s="126">
        <f t="shared" si="39"/>
        <v>121.22711906146183</v>
      </c>
      <c r="J70" s="168">
        <f>I62/J62*100</f>
        <v>124.56238643275105</v>
      </c>
      <c r="K70" s="52"/>
    </row>
    <row r="71" spans="2:11" hidden="1" x14ac:dyDescent="0.25">
      <c r="B71" s="52"/>
      <c r="C71" s="52"/>
      <c r="D71" s="52"/>
      <c r="E71" s="52"/>
      <c r="F71" s="52"/>
      <c r="G71" s="52"/>
      <c r="H71" s="52"/>
      <c r="I71" s="52"/>
      <c r="J71" s="52"/>
      <c r="K71" s="52"/>
    </row>
    <row r="72" spans="2:11" hidden="1" x14ac:dyDescent="0.25">
      <c r="B72" s="52"/>
      <c r="C72" s="52"/>
      <c r="D72" s="52"/>
      <c r="E72" s="52"/>
      <c r="F72" s="52"/>
      <c r="G72" s="52"/>
      <c r="H72" s="52"/>
      <c r="I72" s="52"/>
      <c r="J72" s="52"/>
      <c r="K72" s="52"/>
    </row>
    <row r="73" spans="2:11" hidden="1" x14ac:dyDescent="0.25">
      <c r="B73" s="52"/>
      <c r="C73" s="52"/>
      <c r="D73" s="52"/>
      <c r="E73" s="52"/>
      <c r="F73" s="52"/>
      <c r="G73" s="52"/>
      <c r="H73" s="52"/>
      <c r="I73" s="52"/>
      <c r="J73" s="52"/>
      <c r="K73" s="52"/>
    </row>
    <row r="74" spans="2:11" hidden="1" x14ac:dyDescent="0.25">
      <c r="B74" s="29" t="s">
        <v>42</v>
      </c>
    </row>
    <row r="75" spans="2:11" hidden="1" x14ac:dyDescent="0.25">
      <c r="B75" s="710" t="s">
        <v>43</v>
      </c>
      <c r="C75" s="708">
        <v>2019</v>
      </c>
      <c r="D75" s="704"/>
      <c r="E75" s="709"/>
      <c r="F75" s="708">
        <v>2020</v>
      </c>
      <c r="G75" s="704"/>
      <c r="H75" s="709"/>
      <c r="I75" s="708">
        <v>2021</v>
      </c>
      <c r="J75" s="704"/>
      <c r="K75" s="709"/>
    </row>
    <row r="76" spans="2:11" ht="30" hidden="1" x14ac:dyDescent="0.25">
      <c r="B76" s="711"/>
      <c r="C76" s="169" t="s">
        <v>26</v>
      </c>
      <c r="D76" s="170" t="s">
        <v>27</v>
      </c>
      <c r="E76" s="171" t="s">
        <v>32</v>
      </c>
      <c r="F76" s="169" t="s">
        <v>26</v>
      </c>
      <c r="G76" s="170" t="s">
        <v>27</v>
      </c>
      <c r="H76" s="171" t="s">
        <v>32</v>
      </c>
      <c r="I76" s="169" t="s">
        <v>26</v>
      </c>
      <c r="J76" s="170" t="s">
        <v>27</v>
      </c>
      <c r="K76" s="171" t="s">
        <v>32</v>
      </c>
    </row>
    <row r="77" spans="2:11" hidden="1" x14ac:dyDescent="0.25">
      <c r="B77" s="80" t="s">
        <v>15</v>
      </c>
      <c r="C77" s="172">
        <f>100*(C5/E5)</f>
        <v>89.244783518409932</v>
      </c>
      <c r="D77" s="173">
        <f>100*(D5/E5)</f>
        <v>10.755216481590057</v>
      </c>
      <c r="E77" s="144">
        <f>SUM(C77:D77)</f>
        <v>99.999999999999986</v>
      </c>
      <c r="F77" s="172">
        <f>100*(F5/H5)</f>
        <v>89.54739212537352</v>
      </c>
      <c r="G77" s="173">
        <f>100*(G5/H5)</f>
        <v>10.452607874627082</v>
      </c>
      <c r="H77" s="144">
        <f>SUM(F77:G77)</f>
        <v>100.0000000000006</v>
      </c>
      <c r="I77" s="172">
        <f>100*(I5/K5)</f>
        <v>89.308073527543542</v>
      </c>
      <c r="J77" s="173">
        <f>100*(J5/K5)</f>
        <v>10.691926472456178</v>
      </c>
      <c r="K77" s="144">
        <f>SUM(I77:J77)</f>
        <v>99.999999999999716</v>
      </c>
    </row>
    <row r="78" spans="2:11" hidden="1" x14ac:dyDescent="0.25">
      <c r="B78" s="93" t="s">
        <v>16</v>
      </c>
      <c r="C78" s="174">
        <f>100*(C6/E6)</f>
        <v>81.920751004809361</v>
      </c>
      <c r="D78" s="90">
        <f>100*(D6/E6)</f>
        <v>18.079248995190646</v>
      </c>
      <c r="E78" s="147">
        <f>SUM(C78:D78)</f>
        <v>100</v>
      </c>
      <c r="F78" s="174">
        <f>100*(F6/H6)</f>
        <v>80.670124261540494</v>
      </c>
      <c r="G78" s="90">
        <f>100*(G6/H6)</f>
        <v>19.329875738459997</v>
      </c>
      <c r="H78" s="147">
        <f>SUM(F78:G78)</f>
        <v>100.00000000000048</v>
      </c>
      <c r="I78" s="174">
        <f>100*(I6/K6)</f>
        <v>81.778930631990264</v>
      </c>
      <c r="J78" s="90">
        <f>100*(J6/K6)</f>
        <v>18.221069368009374</v>
      </c>
      <c r="K78" s="147">
        <f>SUM(I78:J78)</f>
        <v>99.999999999999631</v>
      </c>
    </row>
    <row r="79" spans="2:11" hidden="1" x14ac:dyDescent="0.25">
      <c r="B79" s="100" t="s">
        <v>17</v>
      </c>
      <c r="C79" s="175">
        <f>100*(C7/E7)</f>
        <v>87.370899884248956</v>
      </c>
      <c r="D79" s="176">
        <f>100*(D7/E7)</f>
        <v>12.629100115751044</v>
      </c>
      <c r="E79" s="151">
        <f>SUM(C79:D79)</f>
        <v>100</v>
      </c>
      <c r="F79" s="175">
        <f>100*(F7/H7)</f>
        <v>87.92918427309543</v>
      </c>
      <c r="G79" s="176">
        <f>100*(G7/H7)</f>
        <v>12.070815726904916</v>
      </c>
      <c r="H79" s="151">
        <f>SUM(F79:G79)</f>
        <v>100.00000000000034</v>
      </c>
      <c r="I79" s="175">
        <f>100*(I7/K7)</f>
        <v>87.642650794665855</v>
      </c>
      <c r="J79" s="176">
        <f>100*(J7/K7)</f>
        <v>12.357349205333939</v>
      </c>
      <c r="K79" s="151">
        <f>SUM(I79:J79)</f>
        <v>99.999999999999801</v>
      </c>
    </row>
    <row r="80" spans="2:11" hidden="1" x14ac:dyDescent="0.25">
      <c r="B80" s="109" t="s">
        <v>1</v>
      </c>
      <c r="C80" s="177">
        <f>100*(C8/E8)</f>
        <v>85.516749983443702</v>
      </c>
      <c r="D80" s="118">
        <f>100*(D8/E8)</f>
        <v>14.483250016556603</v>
      </c>
      <c r="E80" s="178">
        <f>SUM(C80:D80)</f>
        <v>100.00000000000031</v>
      </c>
      <c r="F80" s="177">
        <f>100*(F8/H8)</f>
        <v>85.446590682071104</v>
      </c>
      <c r="G80" s="118">
        <f>100*(G8/H8)</f>
        <v>14.553409317929876</v>
      </c>
      <c r="H80" s="178">
        <f>SUM(F80:G80)</f>
        <v>100.00000000000098</v>
      </c>
      <c r="I80" s="177">
        <f>100*(I8/K8)</f>
        <v>85.6854929647251</v>
      </c>
      <c r="J80" s="118">
        <f>100*(J8/K8)</f>
        <v>14.314507035276295</v>
      </c>
      <c r="K80" s="178">
        <f>SUM(I80:J80)</f>
        <v>100.00000000000139</v>
      </c>
    </row>
    <row r="81" spans="2:16" hidden="1" x14ac:dyDescent="0.25">
      <c r="E81" s="179"/>
      <c r="H81" s="179"/>
      <c r="K81" s="179"/>
    </row>
    <row r="82" spans="2:16" hidden="1" x14ac:dyDescent="0.25">
      <c r="E82" s="179"/>
      <c r="H82" s="179"/>
      <c r="K82" s="179"/>
    </row>
    <row r="83" spans="2:16" x14ac:dyDescent="0.25">
      <c r="B83" s="264" t="s">
        <v>807</v>
      </c>
    </row>
    <row r="85" spans="2:16" x14ac:dyDescent="0.25">
      <c r="B85" s="29" t="s">
        <v>44</v>
      </c>
    </row>
    <row r="86" spans="2:16" x14ac:dyDescent="0.25">
      <c r="B86" s="39" t="s">
        <v>45</v>
      </c>
      <c r="C86" s="30" t="s">
        <v>46</v>
      </c>
      <c r="D86" s="30" t="s">
        <v>8</v>
      </c>
    </row>
    <row r="87" spans="2:16" x14ac:dyDescent="0.25">
      <c r="B87" s="29" t="s">
        <v>47</v>
      </c>
      <c r="C87" s="85">
        <v>21386.958999999999</v>
      </c>
      <c r="D87" s="173">
        <v>44.05</v>
      </c>
      <c r="P87" s="180"/>
    </row>
    <row r="88" spans="2:16" x14ac:dyDescent="0.25">
      <c r="B88" s="29" t="s">
        <v>48</v>
      </c>
      <c r="C88" s="89">
        <v>824.99533899999994</v>
      </c>
      <c r="D88" s="90">
        <v>1.7</v>
      </c>
      <c r="O88" s="52"/>
      <c r="P88" s="180"/>
    </row>
    <row r="89" spans="2:16" ht="30" x14ac:dyDescent="0.25">
      <c r="B89" s="181" t="s">
        <v>49</v>
      </c>
      <c r="C89" s="105">
        <v>26342.817999999999</v>
      </c>
      <c r="D89" s="176">
        <v>54.25</v>
      </c>
      <c r="P89" s="180"/>
    </row>
    <row r="90" spans="2:16" x14ac:dyDescent="0.25">
      <c r="B90" s="39" t="s">
        <v>1</v>
      </c>
      <c r="C90" s="117">
        <v>48554.771999999997</v>
      </c>
      <c r="D90" s="118">
        <v>100</v>
      </c>
      <c r="P90" s="180"/>
    </row>
    <row r="91" spans="2:16" x14ac:dyDescent="0.25">
      <c r="P91" s="180"/>
    </row>
  </sheetData>
  <mergeCells count="37">
    <mergeCell ref="Y3:AD3"/>
    <mergeCell ref="V17:X17"/>
    <mergeCell ref="C3:E3"/>
    <mergeCell ref="F3:H3"/>
    <mergeCell ref="I3:K3"/>
    <mergeCell ref="N3:R3"/>
    <mergeCell ref="S3:X3"/>
    <mergeCell ref="D17:F17"/>
    <mergeCell ref="G17:I17"/>
    <mergeCell ref="J17:L17"/>
    <mergeCell ref="P17:R17"/>
    <mergeCell ref="S17:U17"/>
    <mergeCell ref="B19:B21"/>
    <mergeCell ref="N19:N21"/>
    <mergeCell ref="B22:B24"/>
    <mergeCell ref="N22:N24"/>
    <mergeCell ref="B25:B27"/>
    <mergeCell ref="N25:N27"/>
    <mergeCell ref="B51:B53"/>
    <mergeCell ref="D31:F31"/>
    <mergeCell ref="G31:I31"/>
    <mergeCell ref="J31:L31"/>
    <mergeCell ref="B33:B35"/>
    <mergeCell ref="B36:B38"/>
    <mergeCell ref="B39:B41"/>
    <mergeCell ref="D43:F43"/>
    <mergeCell ref="G43:I43"/>
    <mergeCell ref="J43:L43"/>
    <mergeCell ref="B45:B47"/>
    <mergeCell ref="B48:B50"/>
    <mergeCell ref="C57:E57"/>
    <mergeCell ref="F57:H57"/>
    <mergeCell ref="I57:K57"/>
    <mergeCell ref="B75:B76"/>
    <mergeCell ref="C75:E75"/>
    <mergeCell ref="F75:H75"/>
    <mergeCell ref="I75:K75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4EF0-D385-4D70-AB9F-4734F20EF4AC}">
  <dimension ref="A1:AC91"/>
  <sheetViews>
    <sheetView topLeftCell="A16" workbookViewId="0">
      <selection activeCell="A16" sqref="A16:A17"/>
    </sheetView>
  </sheetViews>
  <sheetFormatPr defaultRowHeight="15" x14ac:dyDescent="0.25"/>
  <cols>
    <col min="1" max="1" width="17.7109375" style="29" customWidth="1"/>
    <col min="2" max="2" width="10.85546875" style="29" customWidth="1"/>
    <col min="3" max="3" width="14" style="29" bestFit="1" customWidth="1"/>
    <col min="4" max="4" width="13.140625" style="29" customWidth="1"/>
    <col min="5" max="5" width="11" style="29" customWidth="1"/>
    <col min="6" max="6" width="13.7109375" style="29" customWidth="1"/>
    <col min="7" max="7" width="13.42578125" style="29" customWidth="1"/>
    <col min="8" max="8" width="11.85546875" style="29" customWidth="1"/>
    <col min="9" max="9" width="14.140625" style="29" customWidth="1"/>
    <col min="10" max="10" width="15.28515625" style="29" customWidth="1"/>
    <col min="11" max="11" width="10.28515625" style="29" customWidth="1"/>
    <col min="12" max="12" width="15.5703125" style="29" customWidth="1"/>
    <col min="13" max="13" width="17.28515625" style="29" bestFit="1" customWidth="1"/>
    <col min="14" max="14" width="13.28515625" style="29" bestFit="1" customWidth="1"/>
    <col min="15" max="16" width="14" style="29" customWidth="1"/>
    <col min="17" max="17" width="4" style="29" hidden="1" customWidth="1"/>
    <col min="18" max="19" width="14" style="29" customWidth="1"/>
    <col min="20" max="20" width="12.5703125" style="29" hidden="1" customWidth="1"/>
    <col min="21" max="22" width="14" style="29" customWidth="1"/>
    <col min="23" max="23" width="4" style="29" hidden="1" customWidth="1"/>
    <col min="24" max="24" width="11" style="29" bestFit="1" customWidth="1"/>
    <col min="25" max="25" width="5.7109375" style="29" customWidth="1"/>
    <col min="26" max="26" width="13.140625" style="29" customWidth="1"/>
    <col min="27" max="27" width="5.7109375" style="29" customWidth="1"/>
    <col min="28" max="28" width="9.140625" style="29"/>
    <col min="29" max="29" width="4" style="29" bestFit="1" customWidth="1"/>
    <col min="30" max="16384" width="9.140625" style="29"/>
  </cols>
  <sheetData>
    <row r="1" spans="1:29" hidden="1" x14ac:dyDescent="0.25"/>
    <row r="2" spans="1:29" hidden="1" x14ac:dyDescent="0.25">
      <c r="A2" s="29" t="s">
        <v>31</v>
      </c>
    </row>
    <row r="3" spans="1:29" hidden="1" x14ac:dyDescent="0.25">
      <c r="A3" s="71"/>
      <c r="B3" s="718">
        <v>2019</v>
      </c>
      <c r="C3" s="719"/>
      <c r="D3" s="720"/>
      <c r="E3" s="718">
        <v>2020</v>
      </c>
      <c r="F3" s="719"/>
      <c r="G3" s="720"/>
      <c r="H3" s="708">
        <v>2021</v>
      </c>
      <c r="I3" s="704"/>
      <c r="J3" s="709"/>
      <c r="L3" s="71"/>
      <c r="M3" s="721">
        <v>2019</v>
      </c>
      <c r="N3" s="722"/>
      <c r="O3" s="716"/>
      <c r="P3" s="716"/>
      <c r="Q3" s="717"/>
      <c r="R3" s="715">
        <v>2020</v>
      </c>
      <c r="S3" s="716"/>
      <c r="T3" s="716"/>
      <c r="U3" s="716"/>
      <c r="V3" s="716"/>
      <c r="W3" s="717"/>
      <c r="X3" s="715">
        <v>2021</v>
      </c>
      <c r="Y3" s="716"/>
      <c r="Z3" s="716"/>
      <c r="AA3" s="716"/>
      <c r="AB3" s="716"/>
      <c r="AC3" s="717"/>
    </row>
    <row r="4" spans="1:29" ht="27.75" hidden="1" customHeight="1" x14ac:dyDescent="0.25">
      <c r="A4" s="72"/>
      <c r="B4" s="73" t="s">
        <v>26</v>
      </c>
      <c r="C4" s="74" t="s">
        <v>27</v>
      </c>
      <c r="D4" s="75" t="s">
        <v>32</v>
      </c>
      <c r="E4" s="73" t="s">
        <v>26</v>
      </c>
      <c r="F4" s="74" t="s">
        <v>27</v>
      </c>
      <c r="G4" s="76" t="s">
        <v>32</v>
      </c>
      <c r="H4" s="58" t="s">
        <v>26</v>
      </c>
      <c r="I4" s="77" t="s">
        <v>27</v>
      </c>
      <c r="J4" s="78" t="s">
        <v>32</v>
      </c>
      <c r="L4" s="79"/>
      <c r="M4" s="58" t="s">
        <v>26</v>
      </c>
      <c r="N4" s="77" t="s">
        <v>8</v>
      </c>
      <c r="O4" s="58" t="s">
        <v>27</v>
      </c>
      <c r="P4" s="59" t="s">
        <v>32</v>
      </c>
      <c r="Q4" s="77" t="s">
        <v>8</v>
      </c>
      <c r="R4" s="58" t="s">
        <v>26</v>
      </c>
      <c r="S4" s="77" t="s">
        <v>8</v>
      </c>
      <c r="T4" s="58" t="s">
        <v>27</v>
      </c>
      <c r="U4" s="77" t="s">
        <v>8</v>
      </c>
      <c r="V4" s="59" t="s">
        <v>32</v>
      </c>
      <c r="W4" s="77" t="s">
        <v>8</v>
      </c>
      <c r="X4" s="58" t="s">
        <v>26</v>
      </c>
      <c r="Y4" s="77" t="s">
        <v>8</v>
      </c>
      <c r="Z4" s="58" t="s">
        <v>27</v>
      </c>
      <c r="AA4" s="77" t="s">
        <v>8</v>
      </c>
      <c r="AB4" s="59" t="s">
        <v>32</v>
      </c>
      <c r="AC4" s="77" t="s">
        <v>8</v>
      </c>
    </row>
    <row r="5" spans="1:29" hidden="1" x14ac:dyDescent="0.25">
      <c r="A5" s="80" t="s">
        <v>15</v>
      </c>
      <c r="B5" s="81">
        <v>350769.19622273056</v>
      </c>
      <c r="C5" s="82">
        <v>42272.483519113193</v>
      </c>
      <c r="D5" s="83">
        <f>B5+C5</f>
        <v>393041.67974184378</v>
      </c>
      <c r="E5" s="84">
        <v>371446.1098555387</v>
      </c>
      <c r="F5" s="84">
        <v>43357.829197746789</v>
      </c>
      <c r="G5" s="83">
        <v>414803.93905328301</v>
      </c>
      <c r="H5" s="85">
        <v>392251.84133562923</v>
      </c>
      <c r="I5" s="86">
        <v>46960.231931916482</v>
      </c>
      <c r="J5" s="87">
        <v>439212.07326754695</v>
      </c>
      <c r="L5" s="88" t="s">
        <v>15</v>
      </c>
      <c r="M5" s="89">
        <v>350769.19622273056</v>
      </c>
      <c r="N5" s="90">
        <f>M5/$P5*100</f>
        <v>89.244783518409463</v>
      </c>
      <c r="O5" s="89">
        <v>42272.483519113193</v>
      </c>
      <c r="P5" s="91">
        <v>393041.67974184587</v>
      </c>
      <c r="Q5" s="92">
        <f>P5/$P5*100</f>
        <v>100</v>
      </c>
      <c r="R5" s="89">
        <v>371446.1098555387</v>
      </c>
      <c r="S5" s="90">
        <f>R5/$V5*100</f>
        <v>89.547392125373534</v>
      </c>
      <c r="T5" s="89">
        <v>43357.829197746789</v>
      </c>
      <c r="U5" s="90">
        <f>T5/$V5*100</f>
        <v>10.452607874627086</v>
      </c>
      <c r="V5" s="91">
        <v>414803.9390532829</v>
      </c>
      <c r="W5" s="92">
        <f>V5/$V5*100</f>
        <v>100</v>
      </c>
      <c r="X5" s="89">
        <v>392251.84133562923</v>
      </c>
      <c r="Y5" s="90">
        <f>X5/$AB5*100</f>
        <v>89.308073527543542</v>
      </c>
      <c r="Z5" s="89">
        <v>46960.231931916482</v>
      </c>
      <c r="AA5" s="90">
        <f>Z5/$AB5*100</f>
        <v>10.691926472456178</v>
      </c>
      <c r="AB5" s="91">
        <v>439212.07326754695</v>
      </c>
      <c r="AC5" s="92">
        <f>AB5/$AB5*100</f>
        <v>100</v>
      </c>
    </row>
    <row r="6" spans="1:29" hidden="1" x14ac:dyDescent="0.25">
      <c r="A6" s="93" t="s">
        <v>16</v>
      </c>
      <c r="B6" s="94">
        <v>603127.18278931698</v>
      </c>
      <c r="C6" s="95">
        <v>133105.30457387742</v>
      </c>
      <c r="D6" s="96">
        <f t="shared" ref="D6:D7" si="0">B6+C6</f>
        <v>736232.48736319435</v>
      </c>
      <c r="E6" s="97">
        <v>540277.3102493987</v>
      </c>
      <c r="F6" s="97">
        <v>129459.24364231102</v>
      </c>
      <c r="G6" s="96">
        <v>669736.55389170651</v>
      </c>
      <c r="H6" s="89">
        <v>594630.83345780137</v>
      </c>
      <c r="I6" s="92">
        <v>132489.01130230076</v>
      </c>
      <c r="J6" s="98">
        <v>727119.84476010478</v>
      </c>
      <c r="L6" s="99" t="s">
        <v>16</v>
      </c>
      <c r="M6" s="89">
        <v>603127.18278931698</v>
      </c>
      <c r="N6" s="90">
        <f>M6/$P6*100</f>
        <v>81.920751004808835</v>
      </c>
      <c r="O6" s="89">
        <v>133105.30457387742</v>
      </c>
      <c r="P6" s="91">
        <v>736232.48736319912</v>
      </c>
      <c r="Q6" s="92">
        <f t="shared" ref="Q6:Q8" si="1">P6/$P6*100</f>
        <v>100</v>
      </c>
      <c r="R6" s="89">
        <v>540277.3102493987</v>
      </c>
      <c r="S6" s="90">
        <f t="shared" ref="S6:U8" si="2">R6/$V6*100</f>
        <v>80.670124261540494</v>
      </c>
      <c r="T6" s="89">
        <v>129459.24364231102</v>
      </c>
      <c r="U6" s="90">
        <f t="shared" si="2"/>
        <v>19.329875738459997</v>
      </c>
      <c r="V6" s="91">
        <v>669736.55389170651</v>
      </c>
      <c r="W6" s="92">
        <f t="shared" ref="W6:W8" si="3">V6/$V6*100</f>
        <v>100</v>
      </c>
      <c r="X6" s="89">
        <v>594630.83345780137</v>
      </c>
      <c r="Y6" s="90">
        <f t="shared" ref="Y6:AA8" si="4">X6/$AB6*100</f>
        <v>81.778930631990264</v>
      </c>
      <c r="Z6" s="89">
        <v>132489.01130230076</v>
      </c>
      <c r="AA6" s="90">
        <f t="shared" si="4"/>
        <v>18.221069368009374</v>
      </c>
      <c r="AB6" s="91">
        <v>727119.84476010478</v>
      </c>
      <c r="AC6" s="92">
        <f t="shared" ref="AC6:AC8" si="5">AB6/$AB6*100</f>
        <v>100</v>
      </c>
    </row>
    <row r="7" spans="1:29" hidden="1" x14ac:dyDescent="0.25">
      <c r="A7" s="100" t="s">
        <v>17</v>
      </c>
      <c r="B7" s="101">
        <v>557082.85774071049</v>
      </c>
      <c r="C7" s="102">
        <v>80524.009624450104</v>
      </c>
      <c r="D7" s="103">
        <f t="shared" si="0"/>
        <v>637606.86736516061</v>
      </c>
      <c r="E7" s="104">
        <v>530546.49131055863</v>
      </c>
      <c r="F7" s="104">
        <v>72832.80271627914</v>
      </c>
      <c r="G7" s="103">
        <v>603379.29402683571</v>
      </c>
      <c r="H7" s="105">
        <v>559514.40784038941</v>
      </c>
      <c r="I7" s="106">
        <v>78889.842564188351</v>
      </c>
      <c r="J7" s="107">
        <v>638404.2504045791</v>
      </c>
      <c r="L7" s="108" t="s">
        <v>17</v>
      </c>
      <c r="M7" s="89">
        <v>557082.85774071049</v>
      </c>
      <c r="N7" s="90">
        <f>M7/$P7*100</f>
        <v>87.370899884249113</v>
      </c>
      <c r="O7" s="89">
        <v>80524.009624450104</v>
      </c>
      <c r="P7" s="91">
        <v>637606.86736515944</v>
      </c>
      <c r="Q7" s="92">
        <f t="shared" si="1"/>
        <v>100</v>
      </c>
      <c r="R7" s="89">
        <v>530546.49131055863</v>
      </c>
      <c r="S7" s="90">
        <f t="shared" si="2"/>
        <v>87.92918427309543</v>
      </c>
      <c r="T7" s="89">
        <v>72832.80271627914</v>
      </c>
      <c r="U7" s="90">
        <f t="shared" si="2"/>
        <v>12.070815726904916</v>
      </c>
      <c r="V7" s="91">
        <v>603379.29402683571</v>
      </c>
      <c r="W7" s="92">
        <f t="shared" si="3"/>
        <v>100</v>
      </c>
      <c r="X7" s="89">
        <v>559514.40784038941</v>
      </c>
      <c r="Y7" s="90">
        <f t="shared" si="4"/>
        <v>87.642650794665855</v>
      </c>
      <c r="Z7" s="89">
        <v>78889.842564188351</v>
      </c>
      <c r="AA7" s="90">
        <f t="shared" si="4"/>
        <v>12.357349205333939</v>
      </c>
      <c r="AB7" s="91">
        <v>638404.2504045791</v>
      </c>
      <c r="AC7" s="92">
        <f t="shared" si="5"/>
        <v>100</v>
      </c>
    </row>
    <row r="8" spans="1:29" hidden="1" x14ac:dyDescent="0.25">
      <c r="A8" s="109" t="s">
        <v>1</v>
      </c>
      <c r="B8" s="110">
        <v>1510979.2367527636</v>
      </c>
      <c r="C8" s="111">
        <v>255901.79771744055</v>
      </c>
      <c r="D8" s="112">
        <f>SUM(D5:D7)</f>
        <v>1766881.0344701987</v>
      </c>
      <c r="E8" s="113">
        <v>1442269.9114154913</v>
      </c>
      <c r="F8" s="113">
        <v>245649.87555633788</v>
      </c>
      <c r="G8" s="112">
        <v>1687919.7869718124</v>
      </c>
      <c r="H8" s="110">
        <v>1546397.0826338318</v>
      </c>
      <c r="I8" s="114">
        <v>258339.08579840473</v>
      </c>
      <c r="J8" s="115">
        <v>1804736.1684322115</v>
      </c>
      <c r="L8" s="116" t="s">
        <v>1</v>
      </c>
      <c r="M8" s="117">
        <v>1510979.2367527636</v>
      </c>
      <c r="N8" s="118">
        <f>M8/$P8*100</f>
        <v>85.51674998344329</v>
      </c>
      <c r="O8" s="117">
        <v>255901.79771744055</v>
      </c>
      <c r="P8" s="119">
        <v>1766881.0344702073</v>
      </c>
      <c r="Q8" s="114">
        <f t="shared" si="1"/>
        <v>100</v>
      </c>
      <c r="R8" s="117">
        <v>1442269.9114154913</v>
      </c>
      <c r="S8" s="118">
        <f t="shared" si="2"/>
        <v>85.446590682071104</v>
      </c>
      <c r="T8" s="117">
        <v>245649.87555633788</v>
      </c>
      <c r="U8" s="118">
        <f t="shared" si="2"/>
        <v>14.553409317929876</v>
      </c>
      <c r="V8" s="119">
        <v>1687919.7869718124</v>
      </c>
      <c r="W8" s="114">
        <f t="shared" si="3"/>
        <v>100</v>
      </c>
      <c r="X8" s="117">
        <v>1546397.0826338318</v>
      </c>
      <c r="Y8" s="118">
        <f t="shared" si="4"/>
        <v>85.6854929647251</v>
      </c>
      <c r="Z8" s="117">
        <v>258339.08579840473</v>
      </c>
      <c r="AA8" s="118">
        <f t="shared" si="4"/>
        <v>14.314507035276295</v>
      </c>
      <c r="AB8" s="119">
        <v>1804736.1684322115</v>
      </c>
      <c r="AC8" s="114">
        <f t="shared" si="5"/>
        <v>100</v>
      </c>
    </row>
    <row r="9" spans="1:29" hidden="1" x14ac:dyDescent="0.25">
      <c r="B9" s="52"/>
      <c r="C9" s="52"/>
      <c r="D9" s="52"/>
      <c r="E9" s="52"/>
      <c r="F9" s="52"/>
      <c r="G9" s="52"/>
      <c r="H9" s="52"/>
      <c r="I9" s="52"/>
      <c r="J9" s="52"/>
    </row>
    <row r="10" spans="1:29" hidden="1" x14ac:dyDescent="0.25">
      <c r="A10" s="120" t="s">
        <v>33</v>
      </c>
      <c r="B10" s="97"/>
      <c r="C10" s="97"/>
      <c r="D10" s="97"/>
      <c r="E10" s="52"/>
      <c r="F10" s="52"/>
      <c r="G10" s="52"/>
      <c r="H10" s="52"/>
      <c r="I10" s="52"/>
      <c r="J10" s="52"/>
    </row>
    <row r="11" spans="1:29" hidden="1" x14ac:dyDescent="0.25">
      <c r="A11" s="120"/>
      <c r="B11" s="121" t="s">
        <v>14</v>
      </c>
      <c r="C11" s="121" t="s">
        <v>10</v>
      </c>
      <c r="D11" s="121" t="s">
        <v>11</v>
      </c>
      <c r="E11" s="52"/>
      <c r="F11" s="52"/>
      <c r="G11" s="52"/>
      <c r="H11" s="52"/>
      <c r="I11" s="52"/>
      <c r="J11" s="52"/>
    </row>
    <row r="12" spans="1:29" hidden="1" x14ac:dyDescent="0.25">
      <c r="A12" s="122" t="s">
        <v>15</v>
      </c>
      <c r="B12" s="123">
        <f>C5/B5*100</f>
        <v>12.051367102449644</v>
      </c>
      <c r="C12" s="123">
        <f>F5/E5*100</f>
        <v>11.672710535213128</v>
      </c>
      <c r="D12" s="123">
        <f>I5/H5*100</f>
        <v>11.971959589027165</v>
      </c>
      <c r="E12" s="52"/>
      <c r="F12" s="52"/>
      <c r="G12" s="52"/>
      <c r="H12" s="52"/>
      <c r="I12" s="52"/>
      <c r="J12" s="52"/>
    </row>
    <row r="13" spans="1:29" hidden="1" x14ac:dyDescent="0.25">
      <c r="A13" s="120" t="s">
        <v>16</v>
      </c>
      <c r="B13" s="124">
        <f t="shared" ref="B13:B15" si="6">C6/B6*100</f>
        <v>22.069193425887001</v>
      </c>
      <c r="C13" s="124">
        <f>F6/E6*100</f>
        <v>23.961628812905548</v>
      </c>
      <c r="D13" s="124">
        <f t="shared" ref="D13:D15" si="7">I6/H6*100</f>
        <v>22.280884852854335</v>
      </c>
      <c r="E13" s="52"/>
      <c r="F13" s="52"/>
      <c r="G13" s="52"/>
      <c r="H13" s="52"/>
      <c r="I13" s="52"/>
      <c r="J13" s="52"/>
    </row>
    <row r="14" spans="1:29" hidden="1" x14ac:dyDescent="0.25">
      <c r="A14" s="125" t="s">
        <v>17</v>
      </c>
      <c r="B14" s="126">
        <f t="shared" si="6"/>
        <v>14.454584000488008</v>
      </c>
      <c r="C14" s="126">
        <f t="shared" ref="C14:C15" si="8">F7/E7*100</f>
        <v>13.727883212716604</v>
      </c>
      <c r="D14" s="126">
        <f t="shared" si="7"/>
        <v>14.099698141587977</v>
      </c>
      <c r="E14" s="52"/>
      <c r="F14" s="52"/>
      <c r="G14" s="52"/>
      <c r="H14" s="52"/>
      <c r="I14" s="52"/>
      <c r="J14" s="52"/>
    </row>
    <row r="15" spans="1:29" hidden="1" x14ac:dyDescent="0.25">
      <c r="A15" s="120" t="s">
        <v>1</v>
      </c>
      <c r="B15" s="124">
        <f t="shared" si="6"/>
        <v>16.936155804986281</v>
      </c>
      <c r="C15" s="124">
        <f t="shared" si="8"/>
        <v>17.032170858729835</v>
      </c>
      <c r="D15" s="124">
        <f t="shared" si="7"/>
        <v>16.705869967007452</v>
      </c>
      <c r="E15" s="52"/>
      <c r="F15" s="52"/>
      <c r="G15" s="52"/>
      <c r="H15" s="52"/>
      <c r="I15" s="52"/>
      <c r="J15" s="52"/>
    </row>
    <row r="16" spans="1:29" x14ac:dyDescent="0.25">
      <c r="A16" s="600" t="s">
        <v>808</v>
      </c>
      <c r="B16" s="124"/>
      <c r="C16" s="124"/>
      <c r="D16" s="124"/>
      <c r="E16" s="52"/>
      <c r="F16" s="52"/>
      <c r="G16" s="52"/>
      <c r="H16" s="52"/>
      <c r="I16" s="52"/>
      <c r="J16" s="52"/>
    </row>
    <row r="17" spans="1:25" x14ac:dyDescent="0.25">
      <c r="A17" s="264" t="s">
        <v>809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25" x14ac:dyDescent="0.25">
      <c r="A18" s="127"/>
      <c r="B18" s="31"/>
      <c r="C18" s="708">
        <v>2019</v>
      </c>
      <c r="D18" s="704"/>
      <c r="E18" s="709"/>
      <c r="F18" s="708">
        <v>2020</v>
      </c>
      <c r="G18" s="704"/>
      <c r="H18" s="709"/>
      <c r="I18" s="708">
        <v>2021</v>
      </c>
      <c r="J18" s="704"/>
      <c r="K18" s="709"/>
      <c r="M18" s="127"/>
      <c r="N18" s="31"/>
      <c r="O18" s="708">
        <v>2019</v>
      </c>
      <c r="P18" s="704"/>
      <c r="Q18" s="709"/>
      <c r="R18" s="708">
        <v>2020</v>
      </c>
      <c r="S18" s="704"/>
      <c r="T18" s="709"/>
      <c r="U18" s="708">
        <v>2021</v>
      </c>
      <c r="V18" s="704"/>
      <c r="W18" s="709"/>
    </row>
    <row r="19" spans="1:25" ht="75" customHeight="1" x14ac:dyDescent="0.25">
      <c r="A19" s="79"/>
      <c r="C19" s="71" t="s">
        <v>34</v>
      </c>
      <c r="D19" s="128" t="s">
        <v>35</v>
      </c>
      <c r="E19" s="129" t="s">
        <v>32</v>
      </c>
      <c r="F19" s="71" t="s">
        <v>34</v>
      </c>
      <c r="G19" s="130" t="s">
        <v>35</v>
      </c>
      <c r="H19" s="129" t="s">
        <v>32</v>
      </c>
      <c r="I19" s="71" t="s">
        <v>34</v>
      </c>
      <c r="J19" s="130" t="s">
        <v>35</v>
      </c>
      <c r="K19" s="129" t="s">
        <v>32</v>
      </c>
      <c r="M19" s="79"/>
      <c r="O19" s="71" t="s">
        <v>34</v>
      </c>
      <c r="P19" s="128" t="s">
        <v>35</v>
      </c>
      <c r="Q19" s="129" t="s">
        <v>32</v>
      </c>
      <c r="R19" s="71" t="s">
        <v>34</v>
      </c>
      <c r="S19" s="130" t="s">
        <v>35</v>
      </c>
      <c r="T19" s="129" t="s">
        <v>32</v>
      </c>
      <c r="U19" s="71" t="s">
        <v>34</v>
      </c>
      <c r="V19" s="130" t="s">
        <v>35</v>
      </c>
      <c r="W19" s="129" t="s">
        <v>32</v>
      </c>
    </row>
    <row r="20" spans="1:25" x14ac:dyDescent="0.25">
      <c r="A20" s="712" t="s">
        <v>15</v>
      </c>
      <c r="B20" s="31" t="s">
        <v>36</v>
      </c>
      <c r="C20" s="131">
        <f>288020.4-C21</f>
        <v>259152.63000000003</v>
      </c>
      <c r="D20" s="132">
        <f>49467</f>
        <v>49467</v>
      </c>
      <c r="E20" s="87">
        <f>SUM(C20:D20)</f>
        <v>308619.63</v>
      </c>
      <c r="F20" s="131">
        <f>309390.1-F21</f>
        <v>277254.87</v>
      </c>
      <c r="G20" s="133">
        <f>44214.77</f>
        <v>44214.77</v>
      </c>
      <c r="H20" s="87">
        <f>SUM(F20:G20)</f>
        <v>321469.64</v>
      </c>
      <c r="I20" s="86">
        <f>313952.9-I21</f>
        <v>281416.68000000005</v>
      </c>
      <c r="J20" s="133">
        <f>57245.99</f>
        <v>57245.99</v>
      </c>
      <c r="K20" s="87">
        <f>SUM(I20:J20)</f>
        <v>338662.67000000004</v>
      </c>
      <c r="M20" s="712" t="s">
        <v>15</v>
      </c>
      <c r="N20" s="31" t="s">
        <v>36</v>
      </c>
      <c r="O20" s="131">
        <f>288020.4-O21</f>
        <v>259152.63000000003</v>
      </c>
      <c r="P20" s="132">
        <f>49467</f>
        <v>49467</v>
      </c>
      <c r="Q20" s="87">
        <f>SUM(O20:P20)</f>
        <v>308619.63</v>
      </c>
      <c r="R20" s="131">
        <f>309390.1-R21</f>
        <v>277254.87</v>
      </c>
      <c r="S20" s="133">
        <f>44214.77</f>
        <v>44214.77</v>
      </c>
      <c r="T20" s="87">
        <f>SUM(R20:S20)</f>
        <v>321469.64</v>
      </c>
      <c r="U20" s="86">
        <f>313952.9-U21</f>
        <v>281416.68000000005</v>
      </c>
      <c r="V20" s="133">
        <f>57245.99</f>
        <v>57245.99</v>
      </c>
      <c r="W20" s="87">
        <f>SUM(U20:V20)</f>
        <v>338662.67000000004</v>
      </c>
    </row>
    <row r="21" spans="1:25" x14ac:dyDescent="0.25">
      <c r="A21" s="713"/>
      <c r="B21" s="29" t="s">
        <v>37</v>
      </c>
      <c r="C21" s="134">
        <f>28867.77</f>
        <v>28867.77</v>
      </c>
      <c r="D21" s="135">
        <v>14270.83</v>
      </c>
      <c r="E21" s="98">
        <f>SUM(C21:D21)</f>
        <v>43138.6</v>
      </c>
      <c r="F21" s="134">
        <v>32135.23</v>
      </c>
      <c r="G21" s="136">
        <v>19067.689999999999</v>
      </c>
      <c r="H21" s="98">
        <f>SUM(F21:G21)</f>
        <v>51202.92</v>
      </c>
      <c r="I21" s="134">
        <v>32536.22</v>
      </c>
      <c r="J21" s="136">
        <v>21804.38</v>
      </c>
      <c r="K21" s="98">
        <f>SUM(I21:J21)</f>
        <v>54340.600000000006</v>
      </c>
      <c r="M21" s="713"/>
      <c r="N21" s="29" t="s">
        <v>37</v>
      </c>
      <c r="O21" s="134">
        <f>28867.77</f>
        <v>28867.77</v>
      </c>
      <c r="P21" s="135">
        <v>14270.83</v>
      </c>
      <c r="Q21" s="98">
        <f>SUM(O21:P21)</f>
        <v>43138.6</v>
      </c>
      <c r="R21" s="134">
        <v>32135.23</v>
      </c>
      <c r="S21" s="136">
        <v>19067.689999999999</v>
      </c>
      <c r="T21" s="98">
        <f>SUM(R21:S21)</f>
        <v>51202.92</v>
      </c>
      <c r="U21" s="134">
        <v>32536.22</v>
      </c>
      <c r="V21" s="136">
        <v>21804.38</v>
      </c>
      <c r="W21" s="98">
        <f>SUM(U21:V21)</f>
        <v>54340.600000000006</v>
      </c>
    </row>
    <row r="22" spans="1:25" x14ac:dyDescent="0.25">
      <c r="A22" s="714"/>
      <c r="B22" s="36" t="s">
        <v>1</v>
      </c>
      <c r="C22" s="137">
        <f>C21+C20</f>
        <v>288020.40000000002</v>
      </c>
      <c r="D22" s="138">
        <f>D21+D20</f>
        <v>63737.83</v>
      </c>
      <c r="E22" s="107">
        <f t="shared" ref="E22:E28" si="9">SUM(C22:D22)</f>
        <v>351758.23000000004</v>
      </c>
      <c r="F22" s="137">
        <f>F21+F20</f>
        <v>309390.09999999998</v>
      </c>
      <c r="G22" s="139">
        <f>G21+G20</f>
        <v>63282.459999999992</v>
      </c>
      <c r="H22" s="107">
        <f>SUM(F22:G22)</f>
        <v>372672.55999999994</v>
      </c>
      <c r="I22" s="137">
        <f>I21+I20</f>
        <v>313952.90000000002</v>
      </c>
      <c r="J22" s="139">
        <f>J21+J20</f>
        <v>79050.37</v>
      </c>
      <c r="K22" s="107">
        <f t="shared" ref="K22:K28" si="10">SUM(I22:J22)</f>
        <v>393003.27</v>
      </c>
      <c r="M22" s="714"/>
      <c r="N22" s="36" t="s">
        <v>1</v>
      </c>
      <c r="O22" s="137">
        <f>O21+O20</f>
        <v>288020.40000000002</v>
      </c>
      <c r="P22" s="138">
        <f>P21+P20</f>
        <v>63737.83</v>
      </c>
      <c r="Q22" s="107">
        <f t="shared" ref="Q22:Q28" si="11">SUM(O22:P22)</f>
        <v>351758.23000000004</v>
      </c>
      <c r="R22" s="137">
        <f>R21+R20</f>
        <v>309390.09999999998</v>
      </c>
      <c r="S22" s="139">
        <f>S21+S20</f>
        <v>63282.459999999992</v>
      </c>
      <c r="T22" s="107">
        <f>SUM(R22:S22)</f>
        <v>372672.55999999994</v>
      </c>
      <c r="U22" s="137">
        <f>U21+U20</f>
        <v>313952.90000000002</v>
      </c>
      <c r="V22" s="139">
        <f>V21+V20</f>
        <v>79050.37</v>
      </c>
      <c r="W22" s="107">
        <f t="shared" ref="W22:W28" si="12">SUM(U22:V22)</f>
        <v>393003.27</v>
      </c>
    </row>
    <row r="23" spans="1:25" x14ac:dyDescent="0.25">
      <c r="A23" s="712" t="s">
        <v>16</v>
      </c>
      <c r="B23" s="31" t="s">
        <v>36</v>
      </c>
      <c r="C23" s="131">
        <f>343325.5-C24</f>
        <v>160384.6</v>
      </c>
      <c r="D23" s="132">
        <f>112603</f>
        <v>112603</v>
      </c>
      <c r="E23" s="87">
        <f t="shared" si="9"/>
        <v>272987.59999999998</v>
      </c>
      <c r="F23" s="131">
        <f xml:space="preserve"> 329657.4-F24</f>
        <v>150711.70000000001</v>
      </c>
      <c r="G23" s="133">
        <f>90442.11</f>
        <v>90442.11</v>
      </c>
      <c r="H23" s="87">
        <f t="shared" ref="H23:H28" si="13">SUM(F23:G23)</f>
        <v>241153.81</v>
      </c>
      <c r="I23" s="86">
        <f xml:space="preserve"> 342945.5-I24</f>
        <v>159494.20000000001</v>
      </c>
      <c r="J23" s="133">
        <f>108136.3</f>
        <v>108136.3</v>
      </c>
      <c r="K23" s="87">
        <f t="shared" si="10"/>
        <v>267630.5</v>
      </c>
      <c r="M23" s="712" t="s">
        <v>16</v>
      </c>
      <c r="N23" s="31" t="s">
        <v>36</v>
      </c>
      <c r="O23" s="131">
        <f>343325.5-O24</f>
        <v>160384.6</v>
      </c>
      <c r="P23" s="132">
        <f>112603</f>
        <v>112603</v>
      </c>
      <c r="Q23" s="87">
        <f t="shared" si="11"/>
        <v>272987.59999999998</v>
      </c>
      <c r="R23" s="131">
        <f xml:space="preserve"> 329657.4-R24</f>
        <v>150711.70000000001</v>
      </c>
      <c r="S23" s="133">
        <f>90442.11</f>
        <v>90442.11</v>
      </c>
      <c r="T23" s="87">
        <f t="shared" ref="T23:T28" si="14">SUM(R23:S23)</f>
        <v>241153.81</v>
      </c>
      <c r="U23" s="86">
        <f xml:space="preserve"> 342945.5-U24</f>
        <v>159494.20000000001</v>
      </c>
      <c r="V23" s="133">
        <f>108136.3</f>
        <v>108136.3</v>
      </c>
      <c r="W23" s="87">
        <f t="shared" si="12"/>
        <v>267630.5</v>
      </c>
    </row>
    <row r="24" spans="1:25" x14ac:dyDescent="0.25">
      <c r="A24" s="713"/>
      <c r="B24" s="29" t="s">
        <v>37</v>
      </c>
      <c r="C24" s="134">
        <v>182940.9</v>
      </c>
      <c r="D24" s="135">
        <v>147189.20000000001</v>
      </c>
      <c r="E24" s="98">
        <f t="shared" si="9"/>
        <v>330130.09999999998</v>
      </c>
      <c r="F24" s="134">
        <v>178945.7</v>
      </c>
      <c r="G24" s="136">
        <v>120230</v>
      </c>
      <c r="H24" s="98">
        <f t="shared" si="13"/>
        <v>299175.7</v>
      </c>
      <c r="I24" s="134">
        <v>183451.3</v>
      </c>
      <c r="J24" s="136">
        <v>143872.6</v>
      </c>
      <c r="K24" s="98">
        <f t="shared" si="10"/>
        <v>327323.90000000002</v>
      </c>
      <c r="M24" s="713"/>
      <c r="N24" s="29" t="s">
        <v>37</v>
      </c>
      <c r="O24" s="134">
        <v>182940.9</v>
      </c>
      <c r="P24" s="135">
        <v>147189.20000000001</v>
      </c>
      <c r="Q24" s="98">
        <f t="shared" si="11"/>
        <v>330130.09999999998</v>
      </c>
      <c r="R24" s="134">
        <v>178945.7</v>
      </c>
      <c r="S24" s="136">
        <v>120230</v>
      </c>
      <c r="T24" s="98">
        <f t="shared" si="14"/>
        <v>299175.7</v>
      </c>
      <c r="U24" s="134">
        <v>183451.3</v>
      </c>
      <c r="V24" s="136">
        <v>143872.6</v>
      </c>
      <c r="W24" s="98">
        <f t="shared" si="12"/>
        <v>327323.90000000002</v>
      </c>
    </row>
    <row r="25" spans="1:25" x14ac:dyDescent="0.25">
      <c r="A25" s="714"/>
      <c r="B25" s="36" t="s">
        <v>1</v>
      </c>
      <c r="C25" s="137">
        <f>C24+C23</f>
        <v>343325.5</v>
      </c>
      <c r="D25" s="138">
        <f>D24+D23</f>
        <v>259792.2</v>
      </c>
      <c r="E25" s="107">
        <f t="shared" si="9"/>
        <v>603117.69999999995</v>
      </c>
      <c r="F25" s="137">
        <f>F24+F23</f>
        <v>329657.40000000002</v>
      </c>
      <c r="G25" s="139">
        <f>G24+G23</f>
        <v>210672.11</v>
      </c>
      <c r="H25" s="107">
        <f t="shared" si="13"/>
        <v>540329.51</v>
      </c>
      <c r="I25" s="137">
        <f>I24+I23</f>
        <v>342945.5</v>
      </c>
      <c r="J25" s="139">
        <f>J24+J23</f>
        <v>252008.90000000002</v>
      </c>
      <c r="K25" s="107">
        <f t="shared" si="10"/>
        <v>594954.4</v>
      </c>
      <c r="M25" s="714"/>
      <c r="N25" s="36" t="s">
        <v>1</v>
      </c>
      <c r="O25" s="137">
        <f>O24+O23</f>
        <v>343325.5</v>
      </c>
      <c r="P25" s="138">
        <f>P24+P23</f>
        <v>259792.2</v>
      </c>
      <c r="Q25" s="107">
        <f t="shared" si="11"/>
        <v>603117.69999999995</v>
      </c>
      <c r="R25" s="137">
        <f>R24+R23</f>
        <v>329657.40000000002</v>
      </c>
      <c r="S25" s="139">
        <f>S24+S23</f>
        <v>210672.11</v>
      </c>
      <c r="T25" s="107">
        <f t="shared" si="14"/>
        <v>540329.51</v>
      </c>
      <c r="U25" s="137">
        <f>U24+U23</f>
        <v>342945.5</v>
      </c>
      <c r="V25" s="139">
        <f>V24+V23</f>
        <v>252008.90000000002</v>
      </c>
      <c r="W25" s="107">
        <f t="shared" si="12"/>
        <v>594954.4</v>
      </c>
    </row>
    <row r="26" spans="1:25" x14ac:dyDescent="0.25">
      <c r="A26" s="713" t="s">
        <v>17</v>
      </c>
      <c r="B26" s="29" t="s">
        <v>36</v>
      </c>
      <c r="C26" s="134">
        <f>380009.8-C27</f>
        <v>155022.5</v>
      </c>
      <c r="D26" s="135">
        <f>96288</f>
        <v>96288</v>
      </c>
      <c r="E26" s="98">
        <f t="shared" si="9"/>
        <v>251310.5</v>
      </c>
      <c r="F26" s="134">
        <f xml:space="preserve"> 387548.3-F27</f>
        <v>158534.5</v>
      </c>
      <c r="G26" s="133">
        <f>69030.44</f>
        <v>69030.44</v>
      </c>
      <c r="H26" s="98">
        <f t="shared" si="13"/>
        <v>227564.94</v>
      </c>
      <c r="I26" s="92">
        <f>382299.1-I27</f>
        <v>157568.99999999997</v>
      </c>
      <c r="J26" s="136">
        <f>93786.32</f>
        <v>93786.32</v>
      </c>
      <c r="K26" s="98">
        <f t="shared" si="10"/>
        <v>251355.31999999998</v>
      </c>
      <c r="M26" s="713" t="s">
        <v>17</v>
      </c>
      <c r="N26" s="29" t="s">
        <v>36</v>
      </c>
      <c r="O26" s="134">
        <f>380009.8-O27</f>
        <v>155022.5</v>
      </c>
      <c r="P26" s="135">
        <f>96288</f>
        <v>96288</v>
      </c>
      <c r="Q26" s="98">
        <f t="shared" si="11"/>
        <v>251310.5</v>
      </c>
      <c r="R26" s="134">
        <f xml:space="preserve"> 387548.3-R27</f>
        <v>158534.5</v>
      </c>
      <c r="S26" s="140">
        <f>69030.44</f>
        <v>69030.44</v>
      </c>
      <c r="T26" s="98">
        <f t="shared" si="14"/>
        <v>227564.94</v>
      </c>
      <c r="U26" s="92">
        <f>382299.1-U27</f>
        <v>157568.99999999997</v>
      </c>
      <c r="V26" s="136">
        <f>93786.32</f>
        <v>93786.32</v>
      </c>
      <c r="W26" s="98">
        <f t="shared" si="12"/>
        <v>251355.31999999998</v>
      </c>
      <c r="X26" s="52">
        <f>P26-S26</f>
        <v>27257.559999999998</v>
      </c>
      <c r="Y26" s="29">
        <f>X26/P26*100</f>
        <v>28.308366566965766</v>
      </c>
    </row>
    <row r="27" spans="1:25" x14ac:dyDescent="0.25">
      <c r="A27" s="713" t="s">
        <v>17</v>
      </c>
      <c r="B27" s="29" t="s">
        <v>37</v>
      </c>
      <c r="C27" s="134">
        <f>224987.3</f>
        <v>224987.3</v>
      </c>
      <c r="D27" s="135">
        <v>79370.600000000006</v>
      </c>
      <c r="E27" s="98">
        <f t="shared" si="9"/>
        <v>304357.90000000002</v>
      </c>
      <c r="F27" s="134">
        <v>229013.8</v>
      </c>
      <c r="G27" s="136">
        <v>72432.350000000006</v>
      </c>
      <c r="H27" s="98">
        <f t="shared" si="13"/>
        <v>301446.15000000002</v>
      </c>
      <c r="I27" s="134">
        <v>224730.1</v>
      </c>
      <c r="J27" s="136">
        <v>82134.67</v>
      </c>
      <c r="K27" s="98">
        <f t="shared" si="10"/>
        <v>306864.77</v>
      </c>
      <c r="M27" s="713" t="s">
        <v>17</v>
      </c>
      <c r="N27" s="29" t="s">
        <v>37</v>
      </c>
      <c r="O27" s="134">
        <f>224987.3</f>
        <v>224987.3</v>
      </c>
      <c r="P27" s="135">
        <v>79370.600000000006</v>
      </c>
      <c r="Q27" s="98">
        <f t="shared" si="11"/>
        <v>304357.90000000002</v>
      </c>
      <c r="R27" s="134">
        <v>229013.8</v>
      </c>
      <c r="S27" s="136">
        <v>72432.350000000006</v>
      </c>
      <c r="T27" s="98">
        <f t="shared" si="14"/>
        <v>301446.15000000002</v>
      </c>
      <c r="U27" s="134">
        <v>224730.1</v>
      </c>
      <c r="V27" s="136">
        <v>82134.67</v>
      </c>
      <c r="W27" s="98">
        <f t="shared" si="12"/>
        <v>306864.77</v>
      </c>
    </row>
    <row r="28" spans="1:25" x14ac:dyDescent="0.25">
      <c r="A28" s="713"/>
      <c r="B28" s="29" t="s">
        <v>1</v>
      </c>
      <c r="C28" s="137">
        <f>C27+C26</f>
        <v>380009.8</v>
      </c>
      <c r="D28" s="138">
        <f>D27+D26</f>
        <v>175658.6</v>
      </c>
      <c r="E28" s="98">
        <f t="shared" si="9"/>
        <v>555668.4</v>
      </c>
      <c r="F28" s="137">
        <f>F27+F26</f>
        <v>387548.3</v>
      </c>
      <c r="G28" s="139">
        <f>G27+G26</f>
        <v>141462.79</v>
      </c>
      <c r="H28" s="98">
        <f t="shared" si="13"/>
        <v>529011.09</v>
      </c>
      <c r="I28" s="137">
        <f>I27+I26</f>
        <v>382299.1</v>
      </c>
      <c r="J28" s="139">
        <f>J27+J26</f>
        <v>175920.99</v>
      </c>
      <c r="K28" s="98">
        <f t="shared" si="10"/>
        <v>558220.09</v>
      </c>
      <c r="M28" s="713"/>
      <c r="N28" s="29" t="s">
        <v>1</v>
      </c>
      <c r="O28" s="137">
        <f>O27+O26</f>
        <v>380009.8</v>
      </c>
      <c r="P28" s="138">
        <f>P27+P26</f>
        <v>175658.6</v>
      </c>
      <c r="Q28" s="98">
        <f t="shared" si="11"/>
        <v>555668.4</v>
      </c>
      <c r="R28" s="137">
        <f>R27+R26</f>
        <v>387548.3</v>
      </c>
      <c r="S28" s="139">
        <f>S27+S26</f>
        <v>141462.79</v>
      </c>
      <c r="T28" s="98">
        <f t="shared" si="14"/>
        <v>529011.09</v>
      </c>
      <c r="U28" s="137">
        <f>U27+U26</f>
        <v>382299.1</v>
      </c>
      <c r="V28" s="139">
        <f>V27+V26</f>
        <v>175920.99</v>
      </c>
      <c r="W28" s="98">
        <f t="shared" si="12"/>
        <v>558220.09</v>
      </c>
    </row>
    <row r="29" spans="1:25" x14ac:dyDescent="0.25">
      <c r="A29" s="116" t="s">
        <v>1</v>
      </c>
      <c r="B29" s="39"/>
      <c r="C29" s="141">
        <f t="shared" ref="C29:D29" si="15">+C22+C25+C28</f>
        <v>1011355.7</v>
      </c>
      <c r="D29" s="142">
        <f t="shared" si="15"/>
        <v>499188.63</v>
      </c>
      <c r="E29" s="143">
        <f>+E22+E25+E28</f>
        <v>1510544.33</v>
      </c>
      <c r="F29" s="141">
        <f t="shared" ref="F29:J29" si="16">+F22+F25+F28</f>
        <v>1026595.8</v>
      </c>
      <c r="G29" s="142">
        <f t="shared" si="16"/>
        <v>415417.36</v>
      </c>
      <c r="H29" s="143">
        <f>+H22+H25+H28</f>
        <v>1442013.16</v>
      </c>
      <c r="I29" s="141">
        <f t="shared" si="16"/>
        <v>1039197.5</v>
      </c>
      <c r="J29" s="142">
        <f t="shared" si="16"/>
        <v>506980.26</v>
      </c>
      <c r="K29" s="143">
        <f>+K22+K25+K28</f>
        <v>1546177.76</v>
      </c>
      <c r="M29" s="116" t="s">
        <v>1</v>
      </c>
      <c r="N29" s="39"/>
      <c r="O29" s="141">
        <f t="shared" ref="O29:P29" si="17">+O22+O25+O28</f>
        <v>1011355.7</v>
      </c>
      <c r="P29" s="142">
        <f t="shared" si="17"/>
        <v>499188.63</v>
      </c>
      <c r="Q29" s="143">
        <f>+Q22+Q25+Q28</f>
        <v>1510544.33</v>
      </c>
      <c r="R29" s="141">
        <f t="shared" ref="R29:S29" si="18">+R22+R25+R28</f>
        <v>1026595.8</v>
      </c>
      <c r="S29" s="142">
        <f t="shared" si="18"/>
        <v>415417.36</v>
      </c>
      <c r="T29" s="143">
        <f>+T22+T25+T28</f>
        <v>1442013.16</v>
      </c>
      <c r="U29" s="141">
        <f t="shared" ref="U29:V29" si="19">+U22+U25+U28</f>
        <v>1039197.5</v>
      </c>
      <c r="V29" s="142">
        <f t="shared" si="19"/>
        <v>506980.26</v>
      </c>
      <c r="W29" s="143">
        <f>+W22+W25+W28</f>
        <v>1546177.76</v>
      </c>
    </row>
    <row r="30" spans="1:25" x14ac:dyDescent="0.25">
      <c r="B30" s="52"/>
      <c r="C30" s="52"/>
      <c r="D30" s="52"/>
      <c r="E30" s="52"/>
      <c r="F30" s="52"/>
      <c r="G30" s="52"/>
      <c r="H30" s="52"/>
      <c r="I30" s="52"/>
      <c r="J30" s="52"/>
    </row>
    <row r="31" spans="1:25" hidden="1" x14ac:dyDescent="0.25">
      <c r="B31" s="52"/>
      <c r="C31" s="52"/>
      <c r="D31" s="52"/>
      <c r="E31" s="52"/>
      <c r="F31" s="52"/>
      <c r="G31" s="52"/>
      <c r="H31" s="52"/>
      <c r="I31" s="52"/>
      <c r="J31" s="52"/>
    </row>
    <row r="32" spans="1:25" hidden="1" x14ac:dyDescent="0.25">
      <c r="A32" s="127"/>
      <c r="B32" s="31"/>
      <c r="C32" s="708">
        <v>2019</v>
      </c>
      <c r="D32" s="704"/>
      <c r="E32" s="709"/>
      <c r="F32" s="708">
        <v>2020</v>
      </c>
      <c r="G32" s="704"/>
      <c r="H32" s="709"/>
      <c r="I32" s="708">
        <v>2021</v>
      </c>
      <c r="J32" s="704"/>
      <c r="K32" s="709"/>
    </row>
    <row r="33" spans="1:11" ht="45" hidden="1" x14ac:dyDescent="0.25">
      <c r="A33" s="79"/>
      <c r="C33" s="71" t="s">
        <v>34</v>
      </c>
      <c r="D33" s="128" t="s">
        <v>35</v>
      </c>
      <c r="E33" s="129" t="s">
        <v>32</v>
      </c>
      <c r="F33" s="71" t="s">
        <v>34</v>
      </c>
      <c r="G33" s="130" t="s">
        <v>35</v>
      </c>
      <c r="H33" s="129" t="s">
        <v>32</v>
      </c>
      <c r="I33" s="71" t="s">
        <v>34</v>
      </c>
      <c r="J33" s="130" t="s">
        <v>35</v>
      </c>
      <c r="K33" s="129" t="s">
        <v>32</v>
      </c>
    </row>
    <row r="34" spans="1:11" hidden="1" x14ac:dyDescent="0.25">
      <c r="A34" s="712" t="s">
        <v>15</v>
      </c>
      <c r="B34" s="31" t="s">
        <v>36</v>
      </c>
      <c r="C34" s="144">
        <f>C20/C$22*100</f>
        <v>89.977178699842099</v>
      </c>
      <c r="D34" s="145">
        <f>D20/D$22*100</f>
        <v>77.610110039830346</v>
      </c>
      <c r="E34" s="146">
        <f t="shared" ref="E34:K36" si="20">E20/E$22*100</f>
        <v>87.736292623487429</v>
      </c>
      <c r="F34" s="144">
        <f t="shared" si="20"/>
        <v>89.613361901366602</v>
      </c>
      <c r="G34" s="145">
        <f t="shared" si="20"/>
        <v>69.868917864444597</v>
      </c>
      <c r="H34" s="146">
        <f t="shared" si="20"/>
        <v>86.260614411750652</v>
      </c>
      <c r="I34" s="144">
        <f t="shared" si="20"/>
        <v>89.636591985613137</v>
      </c>
      <c r="J34" s="145">
        <f t="shared" si="20"/>
        <v>72.417105701086541</v>
      </c>
      <c r="K34" s="146">
        <f t="shared" si="20"/>
        <v>86.172990367230284</v>
      </c>
    </row>
    <row r="35" spans="1:11" hidden="1" x14ac:dyDescent="0.25">
      <c r="A35" s="713"/>
      <c r="B35" s="29" t="s">
        <v>37</v>
      </c>
      <c r="C35" s="147">
        <f t="shared" ref="C35:D36" si="21">C21/C$22*100</f>
        <v>10.022821300157906</v>
      </c>
      <c r="D35" s="148">
        <f t="shared" si="21"/>
        <v>22.389889960169651</v>
      </c>
      <c r="E35" s="149">
        <f t="shared" si="20"/>
        <v>12.263707376512553</v>
      </c>
      <c r="F35" s="147">
        <f t="shared" si="20"/>
        <v>10.386638098633409</v>
      </c>
      <c r="G35" s="150">
        <f t="shared" si="20"/>
        <v>30.131082135555413</v>
      </c>
      <c r="H35" s="149">
        <f t="shared" si="20"/>
        <v>13.739385588249375</v>
      </c>
      <c r="I35" s="147">
        <f t="shared" si="20"/>
        <v>10.363408014386872</v>
      </c>
      <c r="J35" s="150">
        <f t="shared" si="20"/>
        <v>27.58289429891347</v>
      </c>
      <c r="K35" s="149">
        <f t="shared" si="20"/>
        <v>13.827009632769723</v>
      </c>
    </row>
    <row r="36" spans="1:11" hidden="1" x14ac:dyDescent="0.25">
      <c r="A36" s="714"/>
      <c r="B36" s="36" t="s">
        <v>1</v>
      </c>
      <c r="C36" s="151">
        <f t="shared" si="21"/>
        <v>100</v>
      </c>
      <c r="D36" s="152">
        <f t="shared" si="21"/>
        <v>100</v>
      </c>
      <c r="E36" s="149">
        <f t="shared" si="20"/>
        <v>100</v>
      </c>
      <c r="F36" s="151">
        <f t="shared" si="20"/>
        <v>100</v>
      </c>
      <c r="G36" s="153">
        <f t="shared" si="20"/>
        <v>100</v>
      </c>
      <c r="H36" s="149">
        <f t="shared" si="20"/>
        <v>100</v>
      </c>
      <c r="I36" s="151">
        <f t="shared" si="20"/>
        <v>100</v>
      </c>
      <c r="J36" s="153">
        <f t="shared" si="20"/>
        <v>100</v>
      </c>
      <c r="K36" s="149">
        <f t="shared" si="20"/>
        <v>100</v>
      </c>
    </row>
    <row r="37" spans="1:11" hidden="1" x14ac:dyDescent="0.25">
      <c r="A37" s="712" t="s">
        <v>16</v>
      </c>
      <c r="B37" s="31" t="s">
        <v>36</v>
      </c>
      <c r="C37" s="144">
        <f>C23/C$25*100</f>
        <v>46.715026993334313</v>
      </c>
      <c r="D37" s="145">
        <f t="shared" ref="D37:K37" si="22">D23/D$25*100</f>
        <v>43.343487602784073</v>
      </c>
      <c r="E37" s="146">
        <f t="shared" si="22"/>
        <v>45.262740589440504</v>
      </c>
      <c r="F37" s="144">
        <f t="shared" si="22"/>
        <v>45.717675380561765</v>
      </c>
      <c r="G37" s="145">
        <f t="shared" si="22"/>
        <v>42.930272070659946</v>
      </c>
      <c r="H37" s="146">
        <f t="shared" si="22"/>
        <v>44.630879035276081</v>
      </c>
      <c r="I37" s="144">
        <f t="shared" si="22"/>
        <v>46.507156384906644</v>
      </c>
      <c r="J37" s="145">
        <f t="shared" si="22"/>
        <v>42.909714696584125</v>
      </c>
      <c r="K37" s="146">
        <f t="shared" si="22"/>
        <v>44.983363430878057</v>
      </c>
    </row>
    <row r="38" spans="1:11" hidden="1" x14ac:dyDescent="0.25">
      <c r="A38" s="713"/>
      <c r="B38" s="29" t="s">
        <v>37</v>
      </c>
      <c r="C38" s="147">
        <f t="shared" ref="C38:K39" si="23">C24/C$25*100</f>
        <v>53.28497300666568</v>
      </c>
      <c r="D38" s="148">
        <f t="shared" si="23"/>
        <v>56.656512397215927</v>
      </c>
      <c r="E38" s="149">
        <f t="shared" si="23"/>
        <v>54.737259410559503</v>
      </c>
      <c r="F38" s="147">
        <f t="shared" si="23"/>
        <v>54.282324619438235</v>
      </c>
      <c r="G38" s="150">
        <f t="shared" si="23"/>
        <v>57.069727929340054</v>
      </c>
      <c r="H38" s="149">
        <f t="shared" si="23"/>
        <v>55.369120964723919</v>
      </c>
      <c r="I38" s="147">
        <f t="shared" si="23"/>
        <v>53.492843615093356</v>
      </c>
      <c r="J38" s="150">
        <f t="shared" si="23"/>
        <v>57.090285303415868</v>
      </c>
      <c r="K38" s="149">
        <f t="shared" si="23"/>
        <v>55.016636569121935</v>
      </c>
    </row>
    <row r="39" spans="1:11" hidden="1" x14ac:dyDescent="0.25">
      <c r="A39" s="714"/>
      <c r="B39" s="36" t="s">
        <v>1</v>
      </c>
      <c r="C39" s="151">
        <f t="shared" si="23"/>
        <v>100</v>
      </c>
      <c r="D39" s="152">
        <f t="shared" si="23"/>
        <v>100</v>
      </c>
      <c r="E39" s="149">
        <f t="shared" si="23"/>
        <v>100</v>
      </c>
      <c r="F39" s="151">
        <f t="shared" si="23"/>
        <v>100</v>
      </c>
      <c r="G39" s="153">
        <f t="shared" si="23"/>
        <v>100</v>
      </c>
      <c r="H39" s="149">
        <f t="shared" si="23"/>
        <v>100</v>
      </c>
      <c r="I39" s="151">
        <f t="shared" si="23"/>
        <v>100</v>
      </c>
      <c r="J39" s="153">
        <f t="shared" si="23"/>
        <v>100</v>
      </c>
      <c r="K39" s="149">
        <f t="shared" si="23"/>
        <v>100</v>
      </c>
    </row>
    <row r="40" spans="1:11" hidden="1" x14ac:dyDescent="0.25">
      <c r="A40" s="712" t="s">
        <v>17</v>
      </c>
      <c r="B40" s="31" t="s">
        <v>36</v>
      </c>
      <c r="C40" s="144">
        <f>C26/C$28*100</f>
        <v>40.794342672215294</v>
      </c>
      <c r="D40" s="145">
        <f t="shared" ref="D40:K40" si="24">D26/D$28*100</f>
        <v>54.815420366551933</v>
      </c>
      <c r="E40" s="146">
        <f t="shared" si="24"/>
        <v>45.226703551974524</v>
      </c>
      <c r="F40" s="144">
        <f t="shared" si="24"/>
        <v>40.907030168884759</v>
      </c>
      <c r="G40" s="145">
        <f t="shared" si="24"/>
        <v>48.797595466624124</v>
      </c>
      <c r="H40" s="146">
        <f t="shared" si="24"/>
        <v>43.017045257028549</v>
      </c>
      <c r="I40" s="144">
        <f t="shared" si="24"/>
        <v>41.21615771525488</v>
      </c>
      <c r="J40" s="145">
        <f t="shared" si="24"/>
        <v>53.311614492392302</v>
      </c>
      <c r="K40" s="146">
        <f t="shared" si="24"/>
        <v>45.027996036473709</v>
      </c>
    </row>
    <row r="41" spans="1:11" hidden="1" x14ac:dyDescent="0.25">
      <c r="A41" s="713" t="s">
        <v>17</v>
      </c>
      <c r="B41" s="29" t="s">
        <v>37</v>
      </c>
      <c r="C41" s="147">
        <f t="shared" ref="C41:K42" si="25">C27/C$28*100</f>
        <v>59.205657327784699</v>
      </c>
      <c r="D41" s="148">
        <f t="shared" si="25"/>
        <v>45.184579633448067</v>
      </c>
      <c r="E41" s="149">
        <f t="shared" si="25"/>
        <v>54.773296448025476</v>
      </c>
      <c r="F41" s="147">
        <f t="shared" si="25"/>
        <v>59.092969831115241</v>
      </c>
      <c r="G41" s="150">
        <f t="shared" si="25"/>
        <v>51.202404533375876</v>
      </c>
      <c r="H41" s="149">
        <f t="shared" si="25"/>
        <v>56.982954742971458</v>
      </c>
      <c r="I41" s="147">
        <f t="shared" si="25"/>
        <v>58.783842284745113</v>
      </c>
      <c r="J41" s="150">
        <f t="shared" si="25"/>
        <v>46.688385507607705</v>
      </c>
      <c r="K41" s="149">
        <f t="shared" si="25"/>
        <v>54.972003963526298</v>
      </c>
    </row>
    <row r="42" spans="1:11" hidden="1" x14ac:dyDescent="0.25">
      <c r="A42" s="714"/>
      <c r="B42" s="36" t="s">
        <v>1</v>
      </c>
      <c r="C42" s="151">
        <f t="shared" si="25"/>
        <v>100</v>
      </c>
      <c r="D42" s="152">
        <f t="shared" si="25"/>
        <v>100</v>
      </c>
      <c r="E42" s="154">
        <f t="shared" si="25"/>
        <v>100</v>
      </c>
      <c r="F42" s="151">
        <f t="shared" si="25"/>
        <v>100</v>
      </c>
      <c r="G42" s="153">
        <f t="shared" si="25"/>
        <v>100</v>
      </c>
      <c r="H42" s="154">
        <f t="shared" si="25"/>
        <v>100</v>
      </c>
      <c r="I42" s="151">
        <f t="shared" si="25"/>
        <v>100</v>
      </c>
      <c r="J42" s="153">
        <f t="shared" si="25"/>
        <v>100</v>
      </c>
      <c r="K42" s="154">
        <f t="shared" si="25"/>
        <v>100</v>
      </c>
    </row>
    <row r="43" spans="1:11" hidden="1" x14ac:dyDescent="0.25">
      <c r="B43" s="52"/>
      <c r="C43" s="52"/>
      <c r="D43" s="52"/>
      <c r="E43" s="52"/>
      <c r="F43" s="52"/>
      <c r="G43" s="52"/>
      <c r="H43" s="52"/>
      <c r="I43" s="52"/>
      <c r="J43" s="52"/>
    </row>
    <row r="44" spans="1:11" hidden="1" x14ac:dyDescent="0.25">
      <c r="A44" s="127"/>
      <c r="B44" s="31"/>
      <c r="C44" s="708">
        <v>2019</v>
      </c>
      <c r="D44" s="704"/>
      <c r="E44" s="709"/>
      <c r="F44" s="708">
        <v>2020</v>
      </c>
      <c r="G44" s="704"/>
      <c r="H44" s="709"/>
      <c r="I44" s="708">
        <v>2021</v>
      </c>
      <c r="J44" s="704"/>
      <c r="K44" s="709"/>
    </row>
    <row r="45" spans="1:11" ht="45" hidden="1" x14ac:dyDescent="0.25">
      <c r="A45" s="79"/>
      <c r="C45" s="71" t="s">
        <v>34</v>
      </c>
      <c r="D45" s="128" t="s">
        <v>35</v>
      </c>
      <c r="E45" s="129" t="s">
        <v>32</v>
      </c>
      <c r="F45" s="71" t="s">
        <v>34</v>
      </c>
      <c r="G45" s="130" t="s">
        <v>35</v>
      </c>
      <c r="H45" s="129" t="s">
        <v>32</v>
      </c>
      <c r="I45" s="71" t="s">
        <v>34</v>
      </c>
      <c r="J45" s="130" t="s">
        <v>35</v>
      </c>
      <c r="K45" s="129" t="s">
        <v>32</v>
      </c>
    </row>
    <row r="46" spans="1:11" hidden="1" x14ac:dyDescent="0.25">
      <c r="A46" s="712" t="s">
        <v>15</v>
      </c>
      <c r="B46" s="31" t="s">
        <v>36</v>
      </c>
      <c r="C46" s="144">
        <f>C20/$E20*100</f>
        <v>83.971531558118983</v>
      </c>
      <c r="D46" s="145">
        <f t="shared" ref="D46:E46" si="26">D20/$E20*100</f>
        <v>16.028468441881031</v>
      </c>
      <c r="E46" s="146">
        <f t="shared" si="26"/>
        <v>100</v>
      </c>
      <c r="F46" s="144">
        <f>F20/$H20*100</f>
        <v>86.246051104545984</v>
      </c>
      <c r="G46" s="155">
        <f t="shared" ref="G46:H46" si="27">G20/$H20*100</f>
        <v>13.753948895454013</v>
      </c>
      <c r="H46" s="146">
        <f t="shared" si="27"/>
        <v>100</v>
      </c>
      <c r="I46" s="144">
        <f>I20/$K20*100</f>
        <v>83.096457014290948</v>
      </c>
      <c r="J46" s="145">
        <f t="shared" ref="J46:K46" si="28">J20/$K20*100</f>
        <v>16.903542985709052</v>
      </c>
      <c r="K46" s="146">
        <f t="shared" si="28"/>
        <v>100</v>
      </c>
    </row>
    <row r="47" spans="1:11" hidden="1" x14ac:dyDescent="0.25">
      <c r="A47" s="713"/>
      <c r="B47" s="29" t="s">
        <v>37</v>
      </c>
      <c r="C47" s="147">
        <f t="shared" ref="C47:E54" si="29">C21/$E21*100</f>
        <v>66.918652900186842</v>
      </c>
      <c r="D47" s="148">
        <f t="shared" si="29"/>
        <v>33.081347099813165</v>
      </c>
      <c r="E47" s="149">
        <f t="shared" si="29"/>
        <v>100</v>
      </c>
      <c r="F47" s="147">
        <f t="shared" ref="F47:H54" si="30">F21/$H21*100</f>
        <v>62.760541781601518</v>
      </c>
      <c r="G47" s="150">
        <f t="shared" si="30"/>
        <v>37.239458218398482</v>
      </c>
      <c r="H47" s="149">
        <f t="shared" si="30"/>
        <v>100</v>
      </c>
      <c r="I47" s="147">
        <f t="shared" ref="I47:K54" si="31">I21/$K21*100</f>
        <v>59.874605727577531</v>
      </c>
      <c r="J47" s="150">
        <f t="shared" si="31"/>
        <v>40.125394272422461</v>
      </c>
      <c r="K47" s="149">
        <f t="shared" si="31"/>
        <v>100</v>
      </c>
    </row>
    <row r="48" spans="1:11" hidden="1" x14ac:dyDescent="0.25">
      <c r="A48" s="714"/>
      <c r="B48" s="36" t="s">
        <v>1</v>
      </c>
      <c r="C48" s="151">
        <f t="shared" si="29"/>
        <v>81.880216420238412</v>
      </c>
      <c r="D48" s="152">
        <f t="shared" si="29"/>
        <v>18.119783579761588</v>
      </c>
      <c r="E48" s="149">
        <f t="shared" si="29"/>
        <v>100</v>
      </c>
      <c r="F48" s="151">
        <f t="shared" si="30"/>
        <v>83.019286421302397</v>
      </c>
      <c r="G48" s="153">
        <f t="shared" si="30"/>
        <v>16.98071357869761</v>
      </c>
      <c r="H48" s="149">
        <f t="shared" si="30"/>
        <v>100</v>
      </c>
      <c r="I48" s="151">
        <f t="shared" si="31"/>
        <v>79.885569399969626</v>
      </c>
      <c r="J48" s="153">
        <f t="shared" si="31"/>
        <v>20.114430600030374</v>
      </c>
      <c r="K48" s="149">
        <f t="shared" si="31"/>
        <v>100</v>
      </c>
    </row>
    <row r="49" spans="1:11" hidden="1" x14ac:dyDescent="0.25">
      <c r="A49" s="712" t="s">
        <v>16</v>
      </c>
      <c r="B49" s="31" t="s">
        <v>36</v>
      </c>
      <c r="C49" s="144">
        <f t="shared" si="29"/>
        <v>58.751606300066385</v>
      </c>
      <c r="D49" s="145">
        <f t="shared" si="29"/>
        <v>41.248393699933629</v>
      </c>
      <c r="E49" s="146">
        <f t="shared" si="29"/>
        <v>100</v>
      </c>
      <c r="F49" s="144">
        <f t="shared" si="30"/>
        <v>62.496089114246224</v>
      </c>
      <c r="G49" s="155">
        <f t="shared" si="30"/>
        <v>37.50391088575379</v>
      </c>
      <c r="H49" s="146">
        <f t="shared" si="30"/>
        <v>100</v>
      </c>
      <c r="I49" s="144">
        <f t="shared" si="31"/>
        <v>59.594926587216335</v>
      </c>
      <c r="J49" s="145">
        <f t="shared" si="31"/>
        <v>40.405073412783672</v>
      </c>
      <c r="K49" s="146">
        <f t="shared" si="31"/>
        <v>100</v>
      </c>
    </row>
    <row r="50" spans="1:11" hidden="1" x14ac:dyDescent="0.25">
      <c r="A50" s="713"/>
      <c r="B50" s="29" t="s">
        <v>37</v>
      </c>
      <c r="C50" s="147">
        <f t="shared" si="29"/>
        <v>55.414789502683945</v>
      </c>
      <c r="D50" s="148">
        <f t="shared" si="29"/>
        <v>44.585210497316062</v>
      </c>
      <c r="E50" s="149">
        <f t="shared" si="29"/>
        <v>100</v>
      </c>
      <c r="F50" s="147">
        <f t="shared" si="30"/>
        <v>59.812912612889349</v>
      </c>
      <c r="G50" s="150">
        <f t="shared" si="30"/>
        <v>40.187087387110651</v>
      </c>
      <c r="H50" s="149">
        <f t="shared" si="30"/>
        <v>100</v>
      </c>
      <c r="I50" s="147">
        <f t="shared" si="31"/>
        <v>56.045800505248764</v>
      </c>
      <c r="J50" s="150">
        <f t="shared" si="31"/>
        <v>43.954199494751222</v>
      </c>
      <c r="K50" s="149">
        <f t="shared" si="31"/>
        <v>100</v>
      </c>
    </row>
    <row r="51" spans="1:11" hidden="1" x14ac:dyDescent="0.25">
      <c r="A51" s="714"/>
      <c r="B51" s="36" t="s">
        <v>1</v>
      </c>
      <c r="C51" s="151">
        <f t="shared" si="29"/>
        <v>56.925124233628033</v>
      </c>
      <c r="D51" s="152">
        <f t="shared" si="29"/>
        <v>43.074875766371974</v>
      </c>
      <c r="E51" s="149">
        <f t="shared" si="29"/>
        <v>100</v>
      </c>
      <c r="F51" s="151">
        <f t="shared" si="30"/>
        <v>61.010437871512892</v>
      </c>
      <c r="G51" s="153">
        <f t="shared" si="30"/>
        <v>38.989562128487108</v>
      </c>
      <c r="H51" s="149">
        <f t="shared" si="30"/>
        <v>100</v>
      </c>
      <c r="I51" s="151">
        <f t="shared" si="31"/>
        <v>57.642316789320326</v>
      </c>
      <c r="J51" s="153">
        <f t="shared" si="31"/>
        <v>42.357683210679674</v>
      </c>
      <c r="K51" s="149">
        <f t="shared" si="31"/>
        <v>100</v>
      </c>
    </row>
    <row r="52" spans="1:11" hidden="1" x14ac:dyDescent="0.25">
      <c r="A52" s="712" t="s">
        <v>17</v>
      </c>
      <c r="B52" s="31" t="s">
        <v>36</v>
      </c>
      <c r="C52" s="144">
        <f t="shared" si="29"/>
        <v>61.685643854912556</v>
      </c>
      <c r="D52" s="145">
        <f t="shared" si="29"/>
        <v>38.314356145087451</v>
      </c>
      <c r="E52" s="146">
        <f t="shared" si="29"/>
        <v>100</v>
      </c>
      <c r="F52" s="144">
        <f t="shared" si="30"/>
        <v>69.665608419293406</v>
      </c>
      <c r="G52" s="155">
        <f t="shared" si="30"/>
        <v>30.334391580706587</v>
      </c>
      <c r="H52" s="146">
        <f t="shared" si="30"/>
        <v>100</v>
      </c>
      <c r="I52" s="144">
        <f t="shared" si="31"/>
        <v>62.687752143061857</v>
      </c>
      <c r="J52" s="145">
        <f t="shared" si="31"/>
        <v>37.31224785693815</v>
      </c>
      <c r="K52" s="146">
        <f t="shared" si="31"/>
        <v>100</v>
      </c>
    </row>
    <row r="53" spans="1:11" hidden="1" x14ac:dyDescent="0.25">
      <c r="A53" s="713" t="s">
        <v>17</v>
      </c>
      <c r="B53" s="29" t="s">
        <v>37</v>
      </c>
      <c r="C53" s="147">
        <f t="shared" si="29"/>
        <v>73.921951754825471</v>
      </c>
      <c r="D53" s="148">
        <f t="shared" si="29"/>
        <v>26.078048245174511</v>
      </c>
      <c r="E53" s="149">
        <f t="shared" si="29"/>
        <v>100</v>
      </c>
      <c r="F53" s="147">
        <f t="shared" si="30"/>
        <v>75.971711697097462</v>
      </c>
      <c r="G53" s="150">
        <f t="shared" si="30"/>
        <v>24.028288302902524</v>
      </c>
      <c r="H53" s="149">
        <f t="shared" si="30"/>
        <v>100</v>
      </c>
      <c r="I53" s="147">
        <f t="shared" si="31"/>
        <v>73.234245821050095</v>
      </c>
      <c r="J53" s="150">
        <f t="shared" si="31"/>
        <v>26.765754178949898</v>
      </c>
      <c r="K53" s="149">
        <f t="shared" si="31"/>
        <v>100</v>
      </c>
    </row>
    <row r="54" spans="1:11" hidden="1" x14ac:dyDescent="0.25">
      <c r="A54" s="714"/>
      <c r="B54" s="36" t="s">
        <v>1</v>
      </c>
      <c r="C54" s="151">
        <f t="shared" si="29"/>
        <v>68.387873055225015</v>
      </c>
      <c r="D54" s="152">
        <f t="shared" si="29"/>
        <v>31.612126944774978</v>
      </c>
      <c r="E54" s="154">
        <f t="shared" si="29"/>
        <v>100</v>
      </c>
      <c r="F54" s="151">
        <f t="shared" si="30"/>
        <v>73.259012396129535</v>
      </c>
      <c r="G54" s="153">
        <f t="shared" si="30"/>
        <v>26.740987603870465</v>
      </c>
      <c r="H54" s="154">
        <f t="shared" si="30"/>
        <v>100</v>
      </c>
      <c r="I54" s="151">
        <f t="shared" si="31"/>
        <v>68.485371065738605</v>
      </c>
      <c r="J54" s="153">
        <f t="shared" si="31"/>
        <v>31.514628934261395</v>
      </c>
      <c r="K54" s="154">
        <f t="shared" si="31"/>
        <v>100</v>
      </c>
    </row>
    <row r="55" spans="1:11" hidden="1" x14ac:dyDescent="0.25">
      <c r="B55" s="52"/>
      <c r="C55" s="52"/>
      <c r="D55" s="52"/>
      <c r="E55" s="52"/>
      <c r="F55" s="52"/>
      <c r="G55" s="52"/>
      <c r="H55" s="52"/>
      <c r="I55" s="52"/>
      <c r="J55" s="52"/>
    </row>
    <row r="56" spans="1:11" hidden="1" x14ac:dyDescent="0.25">
      <c r="B56" s="52"/>
      <c r="C56" s="52"/>
      <c r="D56" s="52"/>
      <c r="E56" s="52"/>
      <c r="F56" s="52"/>
      <c r="G56" s="52"/>
      <c r="H56" s="52"/>
      <c r="I56" s="52"/>
      <c r="J56" s="52"/>
    </row>
    <row r="57" spans="1:11" hidden="1" x14ac:dyDescent="0.25">
      <c r="B57" s="52"/>
      <c r="C57" s="52"/>
      <c r="D57" s="52"/>
      <c r="E57" s="52"/>
      <c r="F57" s="52"/>
      <c r="G57" s="52"/>
      <c r="H57" s="52"/>
      <c r="I57" s="52"/>
      <c r="J57" s="52"/>
    </row>
    <row r="58" spans="1:11" hidden="1" x14ac:dyDescent="0.25">
      <c r="A58" s="71"/>
      <c r="B58" s="708">
        <v>2019</v>
      </c>
      <c r="C58" s="704"/>
      <c r="D58" s="709"/>
      <c r="E58" s="708">
        <v>2020</v>
      </c>
      <c r="F58" s="704"/>
      <c r="G58" s="709"/>
      <c r="H58" s="708">
        <v>2021</v>
      </c>
      <c r="I58" s="704"/>
      <c r="J58" s="709"/>
    </row>
    <row r="59" spans="1:11" hidden="1" x14ac:dyDescent="0.25">
      <c r="A59" s="72"/>
      <c r="B59" s="58" t="s">
        <v>38</v>
      </c>
      <c r="C59" s="77" t="s">
        <v>39</v>
      </c>
      <c r="D59" s="78" t="s">
        <v>32</v>
      </c>
      <c r="E59" s="58" t="s">
        <v>38</v>
      </c>
      <c r="F59" s="77" t="s">
        <v>39</v>
      </c>
      <c r="G59" s="156" t="s">
        <v>32</v>
      </c>
      <c r="H59" s="58" t="s">
        <v>38</v>
      </c>
      <c r="I59" s="77" t="s">
        <v>39</v>
      </c>
      <c r="J59" s="78" t="s">
        <v>32</v>
      </c>
    </row>
    <row r="60" spans="1:11" hidden="1" x14ac:dyDescent="0.25">
      <c r="A60" s="80" t="s">
        <v>15</v>
      </c>
      <c r="B60" s="85">
        <f>E20</f>
        <v>308619.63</v>
      </c>
      <c r="C60" s="86">
        <f>28867.77+14270.83</f>
        <v>43138.6</v>
      </c>
      <c r="D60" s="87">
        <f>SUM(B60:C60)</f>
        <v>351758.23</v>
      </c>
      <c r="E60" s="85">
        <f>H20</f>
        <v>321469.64</v>
      </c>
      <c r="F60" s="157">
        <f>SUM(F21:G21)</f>
        <v>51202.92</v>
      </c>
      <c r="G60" s="87">
        <f>SUM(E60:F60)</f>
        <v>372672.56</v>
      </c>
      <c r="H60" s="85">
        <f>K20</f>
        <v>338662.67000000004</v>
      </c>
      <c r="I60" s="86">
        <f>SUM(I21:J21)</f>
        <v>54340.600000000006</v>
      </c>
      <c r="J60" s="87">
        <f>SUM(H60:I60)</f>
        <v>393003.27</v>
      </c>
    </row>
    <row r="61" spans="1:11" hidden="1" x14ac:dyDescent="0.25">
      <c r="A61" s="93" t="s">
        <v>16</v>
      </c>
      <c r="B61" s="158">
        <f>E23</f>
        <v>272987.59999999998</v>
      </c>
      <c r="C61" s="92">
        <f>182940.9+147189.2</f>
        <v>330130.09999999998</v>
      </c>
      <c r="D61" s="98">
        <f t="shared" ref="D61:D63" si="32">SUM(B61:C61)</f>
        <v>603117.69999999995</v>
      </c>
      <c r="E61" s="158">
        <f>H23</f>
        <v>241153.81</v>
      </c>
      <c r="F61" s="52">
        <f>SUM(F24:G24)</f>
        <v>299175.7</v>
      </c>
      <c r="G61" s="98">
        <f t="shared" ref="G61:G62" si="33">SUM(E61:F61)</f>
        <v>540329.51</v>
      </c>
      <c r="H61" s="158">
        <f>K23</f>
        <v>267630.5</v>
      </c>
      <c r="I61" s="92">
        <f>SUM(I24:J24)</f>
        <v>327323.90000000002</v>
      </c>
      <c r="J61" s="98">
        <f t="shared" ref="J61:J62" si="34">SUM(H61:I61)</f>
        <v>594954.4</v>
      </c>
    </row>
    <row r="62" spans="1:11" hidden="1" x14ac:dyDescent="0.25">
      <c r="A62" s="100" t="s">
        <v>17</v>
      </c>
      <c r="B62" s="105">
        <f>E26</f>
        <v>251310.5</v>
      </c>
      <c r="C62" s="106">
        <f>224987.3+79370.6</f>
        <v>304357.90000000002</v>
      </c>
      <c r="D62" s="107">
        <f t="shared" si="32"/>
        <v>555668.4</v>
      </c>
      <c r="E62" s="105">
        <f>H26</f>
        <v>227564.94</v>
      </c>
      <c r="F62" s="159">
        <f>SUM(F27:G27)</f>
        <v>301446.15000000002</v>
      </c>
      <c r="G62" s="107">
        <f t="shared" si="33"/>
        <v>529011.09000000008</v>
      </c>
      <c r="H62" s="105">
        <f>K26</f>
        <v>251355.31999999998</v>
      </c>
      <c r="I62" s="106">
        <f>SUM(I27:J27)</f>
        <v>306864.77</v>
      </c>
      <c r="J62" s="107">
        <f t="shared" si="34"/>
        <v>558220.09</v>
      </c>
    </row>
    <row r="63" spans="1:11" hidden="1" x14ac:dyDescent="0.25">
      <c r="A63" s="109" t="s">
        <v>1</v>
      </c>
      <c r="B63" s="117">
        <f>SUM(B60:B62)</f>
        <v>832917.73</v>
      </c>
      <c r="C63" s="117">
        <f>SUM(C60:C62)</f>
        <v>677626.6</v>
      </c>
      <c r="D63" s="160">
        <f t="shared" si="32"/>
        <v>1510544.33</v>
      </c>
      <c r="E63" s="117">
        <f>SUM(E60:E62)</f>
        <v>790188.3899999999</v>
      </c>
      <c r="F63" s="141">
        <f>SUM(F60:F62)</f>
        <v>651824.77</v>
      </c>
      <c r="G63" s="160">
        <f>SUM(E63:F63)</f>
        <v>1442013.16</v>
      </c>
      <c r="H63" s="117">
        <f>SUM(H60:H62)</f>
        <v>857648.49</v>
      </c>
      <c r="I63" s="141">
        <f>SUM(I60:I62)</f>
        <v>688529.27</v>
      </c>
      <c r="J63" s="160">
        <f>SUM(H63:I63)</f>
        <v>1546177.76</v>
      </c>
    </row>
    <row r="64" spans="1:11" hidden="1" x14ac:dyDescent="0.25">
      <c r="B64" s="52"/>
      <c r="C64" s="52"/>
      <c r="D64" s="52"/>
      <c r="E64" s="52"/>
      <c r="F64" s="52"/>
      <c r="G64" s="52"/>
      <c r="H64" s="52"/>
      <c r="I64" s="52"/>
      <c r="J64" s="52"/>
    </row>
    <row r="65" spans="1:10" hidden="1" x14ac:dyDescent="0.25">
      <c r="B65" s="52"/>
      <c r="C65" s="52"/>
      <c r="D65" s="52"/>
      <c r="E65" s="52"/>
      <c r="F65" s="52"/>
      <c r="G65" s="52"/>
      <c r="H65" s="52"/>
      <c r="I65" s="52"/>
      <c r="J65" s="52"/>
    </row>
    <row r="66" spans="1:10" hidden="1" x14ac:dyDescent="0.25">
      <c r="A66" s="29" t="s">
        <v>40</v>
      </c>
      <c r="B66" s="52"/>
      <c r="C66" s="52"/>
      <c r="D66" s="52"/>
      <c r="E66" s="52"/>
      <c r="F66" s="29" t="s">
        <v>41</v>
      </c>
      <c r="G66" s="52"/>
      <c r="H66" s="52"/>
      <c r="I66" s="52"/>
      <c r="J66" s="52"/>
    </row>
    <row r="67" spans="1:10" hidden="1" x14ac:dyDescent="0.25">
      <c r="A67" s="161"/>
      <c r="B67" s="162" t="s">
        <v>14</v>
      </c>
      <c r="C67" s="162" t="s">
        <v>10</v>
      </c>
      <c r="D67" s="163" t="s">
        <v>11</v>
      </c>
      <c r="E67" s="52"/>
      <c r="F67" s="161"/>
      <c r="G67" s="162" t="s">
        <v>14</v>
      </c>
      <c r="H67" s="162" t="s">
        <v>10</v>
      </c>
      <c r="I67" s="163" t="s">
        <v>11</v>
      </c>
      <c r="J67" s="52"/>
    </row>
    <row r="68" spans="1:10" hidden="1" x14ac:dyDescent="0.25">
      <c r="A68" s="161" t="s">
        <v>15</v>
      </c>
      <c r="B68" s="123">
        <f>C60/B60*100</f>
        <v>13.977918384517537</v>
      </c>
      <c r="C68" s="123">
        <f>F60/E60*100</f>
        <v>15.927762260846778</v>
      </c>
      <c r="D68" s="164">
        <f>I60/H60*100</f>
        <v>16.045642113433995</v>
      </c>
      <c r="E68" s="52"/>
      <c r="F68" s="161" t="s">
        <v>15</v>
      </c>
      <c r="G68" s="123">
        <f>B60/C60*100</f>
        <v>715.41410708738806</v>
      </c>
      <c r="H68" s="123">
        <f>E60/F60*100</f>
        <v>627.83458443385655</v>
      </c>
      <c r="I68" s="164">
        <f>H60/I60*100</f>
        <v>623.22217642057694</v>
      </c>
      <c r="J68" s="52"/>
    </row>
    <row r="69" spans="1:10" hidden="1" x14ac:dyDescent="0.25">
      <c r="A69" s="165" t="s">
        <v>16</v>
      </c>
      <c r="B69" s="124">
        <f t="shared" ref="B69:B71" si="35">C61/B61*100</f>
        <v>120.93226945106666</v>
      </c>
      <c r="C69" s="124">
        <f t="shared" ref="C69:C71" si="36">F61/E61*100</f>
        <v>124.06011748269705</v>
      </c>
      <c r="D69" s="166">
        <f t="shared" ref="D69:D70" si="37">I61/H61*100</f>
        <v>122.30440850351512</v>
      </c>
      <c r="E69" s="52"/>
      <c r="F69" s="165" t="s">
        <v>16</v>
      </c>
      <c r="G69" s="124">
        <f t="shared" ref="G69:G71" si="38">B61/C61*100</f>
        <v>82.690914884768148</v>
      </c>
      <c r="H69" s="124">
        <f t="shared" ref="H69:H71" si="39">E61/F61*100</f>
        <v>80.606081977914641</v>
      </c>
      <c r="I69" s="166">
        <f>H61/I61*100</f>
        <v>81.763201526072478</v>
      </c>
      <c r="J69" s="52"/>
    </row>
    <row r="70" spans="1:10" hidden="1" x14ac:dyDescent="0.25">
      <c r="A70" s="167" t="s">
        <v>17</v>
      </c>
      <c r="B70" s="126">
        <f t="shared" si="35"/>
        <v>121.1083102377338</v>
      </c>
      <c r="C70" s="126">
        <f t="shared" si="36"/>
        <v>132.46598970825647</v>
      </c>
      <c r="D70" s="168">
        <f t="shared" si="37"/>
        <v>122.08405614808552</v>
      </c>
      <c r="E70" s="52"/>
      <c r="F70" s="167" t="s">
        <v>17</v>
      </c>
      <c r="G70" s="126">
        <f t="shared" si="38"/>
        <v>82.570716909270288</v>
      </c>
      <c r="H70" s="126">
        <f t="shared" si="39"/>
        <v>75.491075271653003</v>
      </c>
      <c r="I70" s="168">
        <f>H62/I62*100</f>
        <v>81.910777832202754</v>
      </c>
      <c r="J70" s="52"/>
    </row>
    <row r="71" spans="1:10" hidden="1" x14ac:dyDescent="0.25">
      <c r="A71" s="167" t="s">
        <v>1</v>
      </c>
      <c r="B71" s="126">
        <f t="shared" si="35"/>
        <v>81.355766073079025</v>
      </c>
      <c r="C71" s="126">
        <f t="shared" si="36"/>
        <v>82.489793351684156</v>
      </c>
      <c r="D71" s="168">
        <f>I63/H63*100</f>
        <v>80.281056636618104</v>
      </c>
      <c r="E71" s="52"/>
      <c r="F71" s="167" t="s">
        <v>1</v>
      </c>
      <c r="G71" s="126">
        <f t="shared" si="38"/>
        <v>122.91691766527467</v>
      </c>
      <c r="H71" s="126">
        <f t="shared" si="39"/>
        <v>121.22711906146183</v>
      </c>
      <c r="I71" s="168">
        <f>H63/I63*100</f>
        <v>124.56238643275105</v>
      </c>
      <c r="J71" s="52"/>
    </row>
    <row r="72" spans="1:10" hidden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 hidden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 hidden="1" x14ac:dyDescent="0.25">
      <c r="A75" s="29" t="s">
        <v>42</v>
      </c>
    </row>
    <row r="76" spans="1:10" hidden="1" x14ac:dyDescent="0.25">
      <c r="A76" s="710" t="s">
        <v>43</v>
      </c>
      <c r="B76" s="708">
        <v>2019</v>
      </c>
      <c r="C76" s="704"/>
      <c r="D76" s="709"/>
      <c r="E76" s="708">
        <v>2020</v>
      </c>
      <c r="F76" s="704"/>
      <c r="G76" s="709"/>
      <c r="H76" s="708">
        <v>2021</v>
      </c>
      <c r="I76" s="704"/>
      <c r="J76" s="709"/>
    </row>
    <row r="77" spans="1:10" ht="30" hidden="1" x14ac:dyDescent="0.25">
      <c r="A77" s="711"/>
      <c r="B77" s="169" t="s">
        <v>26</v>
      </c>
      <c r="C77" s="170" t="s">
        <v>27</v>
      </c>
      <c r="D77" s="171" t="s">
        <v>32</v>
      </c>
      <c r="E77" s="169" t="s">
        <v>26</v>
      </c>
      <c r="F77" s="170" t="s">
        <v>27</v>
      </c>
      <c r="G77" s="171" t="s">
        <v>32</v>
      </c>
      <c r="H77" s="169" t="s">
        <v>26</v>
      </c>
      <c r="I77" s="170" t="s">
        <v>27</v>
      </c>
      <c r="J77" s="171" t="s">
        <v>32</v>
      </c>
    </row>
    <row r="78" spans="1:10" hidden="1" x14ac:dyDescent="0.25">
      <c r="A78" s="80" t="s">
        <v>15</v>
      </c>
      <c r="B78" s="172">
        <f>100*(B5/D5)</f>
        <v>89.244783518409932</v>
      </c>
      <c r="C78" s="173">
        <f>100*(C5/D5)</f>
        <v>10.755216481590057</v>
      </c>
      <c r="D78" s="144">
        <f>SUM(B78:C78)</f>
        <v>99.999999999999986</v>
      </c>
      <c r="E78" s="172">
        <f>100*(E5/G5)</f>
        <v>89.54739212537352</v>
      </c>
      <c r="F78" s="173">
        <f>100*(F5/G5)</f>
        <v>10.452607874627082</v>
      </c>
      <c r="G78" s="144">
        <f>SUM(E78:F78)</f>
        <v>100.0000000000006</v>
      </c>
      <c r="H78" s="172">
        <f>100*(H5/J5)</f>
        <v>89.308073527543542</v>
      </c>
      <c r="I78" s="173">
        <f>100*(I5/J5)</f>
        <v>10.691926472456178</v>
      </c>
      <c r="J78" s="144">
        <f>SUM(H78:I78)</f>
        <v>99.999999999999716</v>
      </c>
    </row>
    <row r="79" spans="1:10" hidden="1" x14ac:dyDescent="0.25">
      <c r="A79" s="93" t="s">
        <v>16</v>
      </c>
      <c r="B79" s="174">
        <f>100*(B6/D6)</f>
        <v>81.920751004809361</v>
      </c>
      <c r="C79" s="90">
        <f>100*(C6/D6)</f>
        <v>18.079248995190646</v>
      </c>
      <c r="D79" s="147">
        <f>SUM(B79:C79)</f>
        <v>100</v>
      </c>
      <c r="E79" s="174">
        <f>100*(E6/G6)</f>
        <v>80.670124261540494</v>
      </c>
      <c r="F79" s="90">
        <f>100*(F6/G6)</f>
        <v>19.329875738459997</v>
      </c>
      <c r="G79" s="147">
        <f>SUM(E79:F79)</f>
        <v>100.00000000000048</v>
      </c>
      <c r="H79" s="174">
        <f>100*(H6/J6)</f>
        <v>81.778930631990264</v>
      </c>
      <c r="I79" s="90">
        <f>100*(I6/J6)</f>
        <v>18.221069368009374</v>
      </c>
      <c r="J79" s="147">
        <f>SUM(H79:I79)</f>
        <v>99.999999999999631</v>
      </c>
    </row>
    <row r="80" spans="1:10" hidden="1" x14ac:dyDescent="0.25">
      <c r="A80" s="100" t="s">
        <v>17</v>
      </c>
      <c r="B80" s="175">
        <f>100*(B7/D7)</f>
        <v>87.370899884248956</v>
      </c>
      <c r="C80" s="176">
        <f>100*(C7/D7)</f>
        <v>12.629100115751044</v>
      </c>
      <c r="D80" s="151">
        <f>SUM(B80:C80)</f>
        <v>100</v>
      </c>
      <c r="E80" s="175">
        <f>100*(E7/G7)</f>
        <v>87.92918427309543</v>
      </c>
      <c r="F80" s="176">
        <f>100*(F7/G7)</f>
        <v>12.070815726904916</v>
      </c>
      <c r="G80" s="151">
        <f>SUM(E80:F80)</f>
        <v>100.00000000000034</v>
      </c>
      <c r="H80" s="175">
        <f>100*(H7/J7)</f>
        <v>87.642650794665855</v>
      </c>
      <c r="I80" s="176">
        <f>100*(I7/J7)</f>
        <v>12.357349205333939</v>
      </c>
      <c r="J80" s="151">
        <f>SUM(H80:I80)</f>
        <v>99.999999999999801</v>
      </c>
    </row>
    <row r="81" spans="1:15" hidden="1" x14ac:dyDescent="0.25">
      <c r="A81" s="109" t="s">
        <v>1</v>
      </c>
      <c r="B81" s="177">
        <f>100*(B8/D8)</f>
        <v>85.516749983443702</v>
      </c>
      <c r="C81" s="118">
        <f>100*(C8/D8)</f>
        <v>14.483250016556603</v>
      </c>
      <c r="D81" s="178">
        <f>SUM(B81:C81)</f>
        <v>100.00000000000031</v>
      </c>
      <c r="E81" s="177">
        <f>100*(E8/G8)</f>
        <v>85.446590682071104</v>
      </c>
      <c r="F81" s="118">
        <f>100*(F8/G8)</f>
        <v>14.553409317929876</v>
      </c>
      <c r="G81" s="178">
        <f>SUM(E81:F81)</f>
        <v>100.00000000000098</v>
      </c>
      <c r="H81" s="177">
        <f>100*(H8/J8)</f>
        <v>85.6854929647251</v>
      </c>
      <c r="I81" s="118">
        <f>100*(I8/J8)</f>
        <v>14.314507035276295</v>
      </c>
      <c r="J81" s="178">
        <f>SUM(H81:I81)</f>
        <v>100.00000000000139</v>
      </c>
    </row>
    <row r="82" spans="1:15" hidden="1" x14ac:dyDescent="0.25">
      <c r="D82" s="179"/>
      <c r="G82" s="179"/>
      <c r="J82" s="179"/>
    </row>
    <row r="83" spans="1:15" hidden="1" x14ac:dyDescent="0.25">
      <c r="D83" s="179"/>
      <c r="G83" s="179"/>
      <c r="J83" s="179"/>
    </row>
    <row r="84" spans="1:15" hidden="1" x14ac:dyDescent="0.25"/>
    <row r="85" spans="1:15" hidden="1" x14ac:dyDescent="0.25">
      <c r="A85" s="29" t="s">
        <v>44</v>
      </c>
    </row>
    <row r="86" spans="1:15" hidden="1" x14ac:dyDescent="0.25">
      <c r="A86" s="39" t="s">
        <v>45</v>
      </c>
      <c r="B86" s="30" t="s">
        <v>46</v>
      </c>
      <c r="C86" s="30" t="s">
        <v>8</v>
      </c>
    </row>
    <row r="87" spans="1:15" hidden="1" x14ac:dyDescent="0.25">
      <c r="A87" s="29" t="s">
        <v>47</v>
      </c>
      <c r="B87" s="85">
        <v>21386.958999999999</v>
      </c>
      <c r="C87" s="173">
        <v>44.05</v>
      </c>
      <c r="O87" s="180"/>
    </row>
    <row r="88" spans="1:15" hidden="1" x14ac:dyDescent="0.25">
      <c r="A88" s="29" t="s">
        <v>48</v>
      </c>
      <c r="B88" s="89">
        <v>824.99533899999994</v>
      </c>
      <c r="C88" s="90">
        <v>1.7</v>
      </c>
      <c r="N88" s="52"/>
      <c r="O88" s="180"/>
    </row>
    <row r="89" spans="1:15" ht="120" hidden="1" x14ac:dyDescent="0.25">
      <c r="A89" s="181" t="s">
        <v>49</v>
      </c>
      <c r="B89" s="105">
        <v>26342.817999999999</v>
      </c>
      <c r="C89" s="176">
        <v>54.25</v>
      </c>
      <c r="O89" s="180"/>
    </row>
    <row r="90" spans="1:15" hidden="1" x14ac:dyDescent="0.25">
      <c r="A90" s="39" t="s">
        <v>1</v>
      </c>
      <c r="B90" s="117">
        <v>48554.771999999997</v>
      </c>
      <c r="C90" s="118">
        <v>100</v>
      </c>
      <c r="O90" s="180"/>
    </row>
    <row r="91" spans="1:15" hidden="1" x14ac:dyDescent="0.25">
      <c r="O91" s="180"/>
    </row>
  </sheetData>
  <mergeCells count="37">
    <mergeCell ref="X3:AC3"/>
    <mergeCell ref="U18:W18"/>
    <mergeCell ref="B3:D3"/>
    <mergeCell ref="E3:G3"/>
    <mergeCell ref="H3:J3"/>
    <mergeCell ref="M3:Q3"/>
    <mergeCell ref="R3:W3"/>
    <mergeCell ref="C18:E18"/>
    <mergeCell ref="F18:H18"/>
    <mergeCell ref="I18:K18"/>
    <mergeCell ref="O18:Q18"/>
    <mergeCell ref="R18:T18"/>
    <mergeCell ref="A20:A22"/>
    <mergeCell ref="M20:M22"/>
    <mergeCell ref="A23:A25"/>
    <mergeCell ref="M23:M25"/>
    <mergeCell ref="A26:A28"/>
    <mergeCell ref="M26:M28"/>
    <mergeCell ref="A52:A54"/>
    <mergeCell ref="C32:E32"/>
    <mergeCell ref="F32:H32"/>
    <mergeCell ref="I32:K32"/>
    <mergeCell ref="A34:A36"/>
    <mergeCell ref="A37:A39"/>
    <mergeCell ref="A40:A42"/>
    <mergeCell ref="C44:E44"/>
    <mergeCell ref="F44:H44"/>
    <mergeCell ref="I44:K44"/>
    <mergeCell ref="A46:A48"/>
    <mergeCell ref="A49:A51"/>
    <mergeCell ref="B58:D58"/>
    <mergeCell ref="E58:G58"/>
    <mergeCell ref="H58:J58"/>
    <mergeCell ref="A76:A77"/>
    <mergeCell ref="B76:D76"/>
    <mergeCell ref="E76:G76"/>
    <mergeCell ref="H76:J7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7E75-874F-4416-93C6-24914C967AD4}">
  <dimension ref="A2:V257"/>
  <sheetViews>
    <sheetView topLeftCell="F1" workbookViewId="0">
      <selection activeCell="I2" sqref="I2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.42578125" style="29" customWidth="1"/>
    <col min="6" max="6" width="9.7109375" style="29" bestFit="1" customWidth="1"/>
    <col min="7" max="7" width="10.7109375" style="29" customWidth="1"/>
    <col min="8" max="8" width="3.85546875" style="29" customWidth="1"/>
    <col min="9" max="9" width="9.140625" style="29"/>
    <col min="10" max="10" width="20.85546875" style="29" bestFit="1" customWidth="1"/>
    <col min="11" max="11" width="12" style="29" bestFit="1" customWidth="1"/>
    <col min="12" max="12" width="10.140625" style="29" customWidth="1"/>
    <col min="13" max="13" width="15.5703125" style="29" customWidth="1"/>
    <col min="14" max="14" width="9.140625" style="29"/>
    <col min="15" max="15" width="14.140625" style="29" customWidth="1"/>
    <col min="16" max="16384" width="9.140625" style="29"/>
  </cols>
  <sheetData>
    <row r="2" spans="1:9" x14ac:dyDescent="0.25">
      <c r="I2" s="264" t="s">
        <v>810</v>
      </c>
    </row>
    <row r="3" spans="1:9" x14ac:dyDescent="0.25">
      <c r="A3" s="27" t="s">
        <v>20</v>
      </c>
    </row>
    <row r="4" spans="1:9" x14ac:dyDescent="0.25">
      <c r="A4" s="27"/>
      <c r="B4" s="27">
        <v>2019</v>
      </c>
      <c r="C4" s="27">
        <v>2020</v>
      </c>
      <c r="D4" s="27">
        <v>2021</v>
      </c>
      <c r="F4" s="30" t="s">
        <v>21</v>
      </c>
      <c r="G4" s="30" t="s">
        <v>12</v>
      </c>
    </row>
    <row r="5" spans="1:9" x14ac:dyDescent="0.25">
      <c r="A5" s="31" t="s">
        <v>15</v>
      </c>
      <c r="B5" s="32">
        <v>350769.19622273056</v>
      </c>
      <c r="C5" s="32">
        <v>371446.1098555387</v>
      </c>
      <c r="D5" s="32">
        <v>392251.84133562923</v>
      </c>
      <c r="F5" s="33">
        <f>100*(C5-B5)/B5</f>
        <v>5.8947347302637034</v>
      </c>
      <c r="G5" s="33">
        <f>100*(D5-C5)/C5</f>
        <v>5.6012786049050858</v>
      </c>
    </row>
    <row r="6" spans="1:9" x14ac:dyDescent="0.25">
      <c r="A6" s="29" t="s">
        <v>16</v>
      </c>
      <c r="B6" s="34">
        <v>603127.18278931698</v>
      </c>
      <c r="C6" s="34">
        <v>540277.3102493987</v>
      </c>
      <c r="D6" s="34">
        <v>594630.83345780137</v>
      </c>
      <c r="F6" s="35">
        <f t="shared" ref="F6:G8" si="0">100*(C6-B6)/B6</f>
        <v>-10.420666541549805</v>
      </c>
      <c r="G6" s="35">
        <f t="shared" si="0"/>
        <v>10.0603009190433</v>
      </c>
    </row>
    <row r="7" spans="1:9" x14ac:dyDescent="0.25">
      <c r="A7" s="36" t="s">
        <v>17</v>
      </c>
      <c r="B7" s="37">
        <v>557082.85774071049</v>
      </c>
      <c r="C7" s="37">
        <v>530546.49131055863</v>
      </c>
      <c r="D7" s="37">
        <v>559514.40784038941</v>
      </c>
      <c r="F7" s="38">
        <f t="shared" si="0"/>
        <v>-4.7634505462566192</v>
      </c>
      <c r="G7" s="38">
        <f t="shared" si="0"/>
        <v>5.4600147214759795</v>
      </c>
    </row>
    <row r="8" spans="1:9" x14ac:dyDescent="0.25">
      <c r="A8" s="39" t="s">
        <v>1</v>
      </c>
      <c r="B8" s="40">
        <v>1510979.2367527636</v>
      </c>
      <c r="C8" s="40">
        <v>1442269.9114154913</v>
      </c>
      <c r="D8" s="40">
        <v>1546397.0826338318</v>
      </c>
      <c r="F8" s="41">
        <f t="shared" si="0"/>
        <v>-4.5473374925346537</v>
      </c>
      <c r="G8" s="41">
        <f t="shared" si="0"/>
        <v>7.219672988681201</v>
      </c>
    </row>
    <row r="9" spans="1:9" x14ac:dyDescent="0.25">
      <c r="A9" s="31"/>
      <c r="B9" s="34"/>
      <c r="C9" s="34"/>
      <c r="D9" s="34"/>
      <c r="F9" s="35"/>
      <c r="G9" s="35"/>
    </row>
    <row r="10" spans="1:9" x14ac:dyDescent="0.25">
      <c r="B10" s="34"/>
      <c r="C10" s="34"/>
      <c r="D10" s="34"/>
      <c r="F10" s="35"/>
      <c r="G10" s="35"/>
    </row>
    <row r="11" spans="1:9" x14ac:dyDescent="0.25">
      <c r="B11" s="34"/>
      <c r="C11" s="34"/>
      <c r="D11" s="34"/>
      <c r="F11" s="35"/>
      <c r="G11" s="35"/>
    </row>
    <row r="12" spans="1:9" x14ac:dyDescent="0.25">
      <c r="B12" s="34"/>
      <c r="C12" s="34"/>
      <c r="D12" s="34"/>
      <c r="F12" s="35"/>
      <c r="G12" s="35"/>
    </row>
    <row r="13" spans="1:9" x14ac:dyDescent="0.25">
      <c r="B13" s="34"/>
      <c r="C13" s="34"/>
      <c r="D13" s="34"/>
      <c r="F13" s="35"/>
      <c r="G13" s="35"/>
    </row>
    <row r="14" spans="1:9" x14ac:dyDescent="0.25">
      <c r="B14" s="34"/>
      <c r="C14" s="34"/>
      <c r="D14" s="34"/>
      <c r="F14" s="35"/>
      <c r="G14" s="35"/>
    </row>
    <row r="15" spans="1:9" x14ac:dyDescent="0.25">
      <c r="B15" s="34"/>
      <c r="C15" s="34"/>
      <c r="D15" s="34"/>
      <c r="F15" s="35"/>
      <c r="G15" s="35"/>
    </row>
    <row r="16" spans="1:9" ht="150.75" customHeight="1" x14ac:dyDescent="0.25">
      <c r="B16" s="34"/>
      <c r="C16" s="34"/>
      <c r="D16" s="34"/>
      <c r="F16" s="35"/>
      <c r="G16" s="35"/>
    </row>
    <row r="17" spans="1:7" hidden="1" x14ac:dyDescent="0.25">
      <c r="B17" s="34"/>
      <c r="C17" s="34"/>
      <c r="D17" s="34"/>
      <c r="F17" s="35"/>
      <c r="G17" s="35"/>
    </row>
    <row r="18" spans="1:7" hidden="1" x14ac:dyDescent="0.25">
      <c r="B18" s="34"/>
      <c r="C18" s="34"/>
      <c r="D18" s="34"/>
      <c r="F18" s="35"/>
      <c r="G18" s="35"/>
    </row>
    <row r="19" spans="1:7" hidden="1" x14ac:dyDescent="0.25">
      <c r="A19" s="42" t="s">
        <v>22</v>
      </c>
      <c r="B19" s="34"/>
      <c r="C19" s="34"/>
      <c r="D19" s="34"/>
    </row>
    <row r="20" spans="1:7" hidden="1" x14ac:dyDescent="0.25">
      <c r="A20" s="43"/>
      <c r="B20" s="27">
        <v>2019</v>
      </c>
      <c r="C20" s="27">
        <v>2020</v>
      </c>
      <c r="D20" s="27">
        <v>2021</v>
      </c>
      <c r="F20" s="30" t="s">
        <v>21</v>
      </c>
      <c r="G20" s="30" t="s">
        <v>12</v>
      </c>
    </row>
    <row r="21" spans="1:7" hidden="1" x14ac:dyDescent="0.25">
      <c r="A21" s="31" t="s">
        <v>15</v>
      </c>
      <c r="B21" s="32">
        <v>42272.483519113193</v>
      </c>
      <c r="C21" s="32">
        <v>43357.829197746789</v>
      </c>
      <c r="D21" s="32">
        <v>46960.231931916482</v>
      </c>
      <c r="F21" s="33">
        <f>100*(C21-B21)/B21</f>
        <v>2.5674992058199382</v>
      </c>
      <c r="G21" s="33">
        <f>100*(D21-C21)/C21</f>
        <v>8.3085403509013815</v>
      </c>
    </row>
    <row r="22" spans="1:7" hidden="1" x14ac:dyDescent="0.25">
      <c r="A22" s="29" t="s">
        <v>16</v>
      </c>
      <c r="B22" s="34">
        <v>133105.30457387742</v>
      </c>
      <c r="C22" s="34">
        <v>129459.24364231102</v>
      </c>
      <c r="D22" s="34">
        <v>132489.01130230076</v>
      </c>
      <c r="F22" s="35">
        <f t="shared" ref="F22:G24" si="1">100*(C22-B22)/B22</f>
        <v>-2.7392303734542236</v>
      </c>
      <c r="G22" s="35">
        <f t="shared" si="1"/>
        <v>2.340325475993684</v>
      </c>
    </row>
    <row r="23" spans="1:7" hidden="1" x14ac:dyDescent="0.25">
      <c r="A23" s="36" t="s">
        <v>17</v>
      </c>
      <c r="B23" s="37">
        <v>80524.009624450104</v>
      </c>
      <c r="C23" s="37">
        <v>72832.80271627914</v>
      </c>
      <c r="D23" s="37">
        <v>78889.842564188351</v>
      </c>
      <c r="F23" s="38">
        <f t="shared" si="1"/>
        <v>-9.5514455179783102</v>
      </c>
      <c r="G23" s="38">
        <f t="shared" si="1"/>
        <v>8.3163624383706143</v>
      </c>
    </row>
    <row r="24" spans="1:7" hidden="1" x14ac:dyDescent="0.25">
      <c r="A24" s="39" t="s">
        <v>1</v>
      </c>
      <c r="B24" s="40">
        <v>255901.79771744055</v>
      </c>
      <c r="C24" s="40">
        <v>245649.87555633788</v>
      </c>
      <c r="D24" s="40">
        <v>258339.08579840473</v>
      </c>
      <c r="F24" s="41">
        <f t="shared" si="1"/>
        <v>-4.0061938808349256</v>
      </c>
      <c r="G24" s="41">
        <f t="shared" si="1"/>
        <v>5.1655675433699466</v>
      </c>
    </row>
    <row r="25" spans="1:7" hidden="1" x14ac:dyDescent="0.25">
      <c r="B25" s="34"/>
      <c r="C25" s="34"/>
      <c r="D25" s="34"/>
      <c r="F25" s="35"/>
      <c r="G25" s="35"/>
    </row>
    <row r="26" spans="1:7" hidden="1" x14ac:dyDescent="0.25">
      <c r="B26" s="34"/>
      <c r="C26" s="34"/>
      <c r="D26" s="34"/>
      <c r="F26" s="35"/>
      <c r="G26" s="35"/>
    </row>
    <row r="27" spans="1:7" hidden="1" x14ac:dyDescent="0.25">
      <c r="B27" s="34"/>
      <c r="C27" s="34"/>
      <c r="D27" s="34"/>
      <c r="F27" s="35"/>
      <c r="G27" s="35"/>
    </row>
    <row r="28" spans="1:7" hidden="1" x14ac:dyDescent="0.25">
      <c r="B28" s="34"/>
      <c r="C28" s="34"/>
      <c r="D28" s="34"/>
      <c r="F28" s="35"/>
      <c r="G28" s="35"/>
    </row>
    <row r="29" spans="1:7" hidden="1" x14ac:dyDescent="0.25">
      <c r="B29" s="34"/>
      <c r="C29" s="34"/>
      <c r="D29" s="34"/>
      <c r="F29" s="35"/>
      <c r="G29" s="35"/>
    </row>
    <row r="30" spans="1:7" hidden="1" x14ac:dyDescent="0.25">
      <c r="B30" s="34"/>
      <c r="C30" s="34"/>
      <c r="D30" s="34"/>
      <c r="F30" s="35"/>
      <c r="G30" s="35"/>
    </row>
    <row r="31" spans="1:7" hidden="1" x14ac:dyDescent="0.25">
      <c r="B31" s="34"/>
      <c r="C31" s="34"/>
      <c r="D31" s="34"/>
      <c r="F31" s="35"/>
      <c r="G31" s="35"/>
    </row>
    <row r="32" spans="1:7" hidden="1" x14ac:dyDescent="0.25">
      <c r="B32" s="34"/>
      <c r="C32" s="34"/>
      <c r="D32" s="34"/>
      <c r="F32" s="35"/>
      <c r="G32" s="35"/>
    </row>
    <row r="33" spans="1:8" hidden="1" x14ac:dyDescent="0.25">
      <c r="B33" s="34"/>
      <c r="C33" s="34"/>
      <c r="D33" s="34"/>
      <c r="F33" s="35"/>
      <c r="G33" s="35"/>
    </row>
    <row r="34" spans="1:8" hidden="1" x14ac:dyDescent="0.25">
      <c r="B34" s="34"/>
      <c r="C34" s="34"/>
      <c r="D34" s="34"/>
      <c r="F34" s="35"/>
      <c r="G34" s="35"/>
    </row>
    <row r="35" spans="1:8" hidden="1" x14ac:dyDescent="0.25">
      <c r="B35" s="34"/>
      <c r="C35" s="34"/>
      <c r="D35" s="34"/>
      <c r="F35" s="35"/>
      <c r="G35" s="35"/>
    </row>
    <row r="36" spans="1:8" hidden="1" x14ac:dyDescent="0.25">
      <c r="A36" s="29" t="s">
        <v>23</v>
      </c>
    </row>
    <row r="37" spans="1:8" hidden="1" x14ac:dyDescent="0.25">
      <c r="A37" s="27"/>
      <c r="B37" s="27">
        <v>2019</v>
      </c>
      <c r="C37" s="27">
        <v>2020</v>
      </c>
      <c r="D37" s="27">
        <v>2021</v>
      </c>
      <c r="F37" s="30" t="s">
        <v>21</v>
      </c>
      <c r="G37" s="30" t="s">
        <v>12</v>
      </c>
    </row>
    <row r="38" spans="1:8" hidden="1" x14ac:dyDescent="0.2">
      <c r="A38" s="31" t="s">
        <v>15</v>
      </c>
      <c r="B38" s="32">
        <f t="shared" ref="B38:D40" si="2">B21+B5</f>
        <v>393041.67974184378</v>
      </c>
      <c r="C38" s="32">
        <f t="shared" si="2"/>
        <v>414803.93905328552</v>
      </c>
      <c r="D38" s="32">
        <f t="shared" si="2"/>
        <v>439212.07326754573</v>
      </c>
      <c r="F38" s="33">
        <f>100*(C38-B38)/B38</f>
        <v>5.5368833467574099</v>
      </c>
      <c r="G38" s="33">
        <f>100*(D38-C38)/C38</f>
        <v>5.8842580593538552</v>
      </c>
      <c r="H38" s="44"/>
    </row>
    <row r="39" spans="1:8" hidden="1" x14ac:dyDescent="0.2">
      <c r="A39" s="29" t="s">
        <v>16</v>
      </c>
      <c r="B39" s="34">
        <f t="shared" si="2"/>
        <v>736232.48736319435</v>
      </c>
      <c r="C39" s="34">
        <f t="shared" si="2"/>
        <v>669736.55389170977</v>
      </c>
      <c r="D39" s="34">
        <f t="shared" si="2"/>
        <v>727119.8447601021</v>
      </c>
      <c r="F39" s="35">
        <f t="shared" ref="F39:G41" si="3">100*(C39-B39)/B39</f>
        <v>-9.031920570313158</v>
      </c>
      <c r="G39" s="35">
        <f t="shared" si="3"/>
        <v>8.568039258862175</v>
      </c>
      <c r="H39" s="44"/>
    </row>
    <row r="40" spans="1:8" hidden="1" x14ac:dyDescent="0.2">
      <c r="A40" s="36" t="s">
        <v>17</v>
      </c>
      <c r="B40" s="37">
        <f t="shared" si="2"/>
        <v>637606.86736516061</v>
      </c>
      <c r="C40" s="37">
        <f t="shared" si="2"/>
        <v>603379.2940268378</v>
      </c>
      <c r="D40" s="37">
        <f t="shared" si="2"/>
        <v>638404.2504045777</v>
      </c>
      <c r="F40" s="38">
        <f t="shared" si="3"/>
        <v>-5.3681312247724753</v>
      </c>
      <c r="G40" s="38">
        <f t="shared" si="3"/>
        <v>5.8047991909019707</v>
      </c>
      <c r="H40" s="44"/>
    </row>
    <row r="41" spans="1:8" hidden="1" x14ac:dyDescent="0.2">
      <c r="A41" s="39" t="s">
        <v>1</v>
      </c>
      <c r="B41" s="40">
        <f>B8+B24</f>
        <v>1766881.0344702043</v>
      </c>
      <c r="C41" s="40">
        <f>C8+C24</f>
        <v>1687919.7869718291</v>
      </c>
      <c r="D41" s="40">
        <f>D8+D24</f>
        <v>1804736.1684322364</v>
      </c>
      <c r="F41" s="41">
        <f t="shared" si="3"/>
        <v>-4.4689623103035627</v>
      </c>
      <c r="G41" s="41">
        <f t="shared" si="3"/>
        <v>6.9207306154031665</v>
      </c>
      <c r="H41" s="44"/>
    </row>
    <row r="42" spans="1:8" hidden="1" x14ac:dyDescent="0.2">
      <c r="A42" s="29" t="s">
        <v>1</v>
      </c>
      <c r="B42" s="34">
        <v>1766881.0344702001</v>
      </c>
      <c r="C42" s="34">
        <v>1687919.7869718301</v>
      </c>
      <c r="D42" s="34">
        <v>1804736.1684322399</v>
      </c>
      <c r="F42" s="35">
        <v>-4.4689623103035627</v>
      </c>
      <c r="G42" s="35">
        <v>6.9207306154031665</v>
      </c>
      <c r="H42" s="44"/>
    </row>
    <row r="43" spans="1:8" hidden="1" x14ac:dyDescent="0.2">
      <c r="H43" s="44"/>
    </row>
    <row r="44" spans="1:8" hidden="1" x14ac:dyDescent="0.2">
      <c r="F44" s="705" t="s">
        <v>24</v>
      </c>
      <c r="G44" s="705"/>
      <c r="H44" s="44"/>
    </row>
    <row r="45" spans="1:8" hidden="1" x14ac:dyDescent="0.2">
      <c r="A45" s="27" t="s">
        <v>23</v>
      </c>
      <c r="B45" s="27">
        <v>2019</v>
      </c>
      <c r="C45" s="27">
        <v>2020</v>
      </c>
      <c r="D45" s="27">
        <v>2021</v>
      </c>
      <c r="F45" s="45" t="s">
        <v>21</v>
      </c>
      <c r="G45" s="45" t="s">
        <v>12</v>
      </c>
      <c r="H45" s="44"/>
    </row>
    <row r="46" spans="1:8" hidden="1" x14ac:dyDescent="0.2">
      <c r="A46" s="31" t="s">
        <v>15</v>
      </c>
      <c r="B46" s="46">
        <f>B38/B$41*100</f>
        <v>22.244943042229018</v>
      </c>
      <c r="C46" s="46">
        <f t="shared" ref="C46:D49" si="4">C38/C$41*100</f>
        <v>24.574860858610723</v>
      </c>
      <c r="D46" s="46">
        <f t="shared" si="4"/>
        <v>24.336636066261512</v>
      </c>
      <c r="E46" s="31"/>
      <c r="F46" s="47">
        <f t="shared" ref="F46:G48" si="5">C46-B46</f>
        <v>2.3299178163817054</v>
      </c>
      <c r="G46" s="47">
        <f t="shared" si="5"/>
        <v>-0.2382247923492109</v>
      </c>
      <c r="H46" s="44"/>
    </row>
    <row r="47" spans="1:8" hidden="1" x14ac:dyDescent="0.2">
      <c r="A47" s="29" t="s">
        <v>16</v>
      </c>
      <c r="B47" s="48">
        <f>B39/B$41*100</f>
        <v>41.668480955988763</v>
      </c>
      <c r="C47" s="48">
        <f t="shared" si="4"/>
        <v>39.678221622914563</v>
      </c>
      <c r="D47" s="48">
        <f t="shared" si="4"/>
        <v>40.289536912852299</v>
      </c>
      <c r="F47" s="49">
        <f t="shared" si="5"/>
        <v>-1.9902593330741993</v>
      </c>
      <c r="G47" s="49">
        <f t="shared" si="5"/>
        <v>0.61131528993773543</v>
      </c>
      <c r="H47" s="44"/>
    </row>
    <row r="48" spans="1:8" hidden="1" x14ac:dyDescent="0.2">
      <c r="A48" s="29" t="s">
        <v>17</v>
      </c>
      <c r="B48" s="48">
        <f>B40/B$41*100</f>
        <v>36.086576001781907</v>
      </c>
      <c r="C48" s="48">
        <f t="shared" si="4"/>
        <v>35.746917518474945</v>
      </c>
      <c r="D48" s="48">
        <f t="shared" si="4"/>
        <v>35.373827020885592</v>
      </c>
      <c r="F48" s="49">
        <f t="shared" si="5"/>
        <v>-0.33965848330696247</v>
      </c>
      <c r="G48" s="49">
        <f t="shared" si="5"/>
        <v>-0.37309049758935231</v>
      </c>
      <c r="H48" s="44"/>
    </row>
    <row r="49" spans="1:8" hidden="1" x14ac:dyDescent="0.2">
      <c r="A49" s="39" t="s">
        <v>1</v>
      </c>
      <c r="B49" s="50">
        <f>B41/B$41*100</f>
        <v>100</v>
      </c>
      <c r="C49" s="50">
        <f t="shared" si="4"/>
        <v>100</v>
      </c>
      <c r="D49" s="50">
        <f t="shared" si="4"/>
        <v>100</v>
      </c>
      <c r="E49" s="39"/>
      <c r="F49" s="51">
        <v>-4.4689623103035601</v>
      </c>
      <c r="G49" s="51">
        <v>6.92073061540317</v>
      </c>
      <c r="H49" s="44"/>
    </row>
    <row r="50" spans="1:8" hidden="1" x14ac:dyDescent="0.2">
      <c r="B50" s="48"/>
      <c r="C50" s="48"/>
      <c r="D50" s="48"/>
      <c r="F50" s="49"/>
      <c r="G50" s="49"/>
      <c r="H50" s="44"/>
    </row>
    <row r="51" spans="1:8" hidden="1" x14ac:dyDescent="0.25"/>
    <row r="52" spans="1:8" hidden="1" x14ac:dyDescent="0.25"/>
    <row r="53" spans="1:8" hidden="1" x14ac:dyDescent="0.25"/>
    <row r="54" spans="1:8" hidden="1" x14ac:dyDescent="0.25">
      <c r="A54" s="29" t="s">
        <v>25</v>
      </c>
    </row>
    <row r="55" spans="1:8" hidden="1" x14ac:dyDescent="0.25">
      <c r="A55" s="27"/>
      <c r="B55" s="27" t="s">
        <v>26</v>
      </c>
      <c r="C55" s="27" t="s">
        <v>27</v>
      </c>
      <c r="D55" s="27" t="s">
        <v>1</v>
      </c>
    </row>
    <row r="56" spans="1:8" hidden="1" x14ac:dyDescent="0.25">
      <c r="A56" s="31" t="s">
        <v>15</v>
      </c>
      <c r="B56" s="32">
        <v>392251.84133562923</v>
      </c>
      <c r="C56" s="32">
        <v>46960.231931916482</v>
      </c>
      <c r="D56" s="32">
        <v>439212.07326754573</v>
      </c>
      <c r="F56" s="52"/>
    </row>
    <row r="57" spans="1:8" hidden="1" x14ac:dyDescent="0.25">
      <c r="A57" s="29" t="s">
        <v>16</v>
      </c>
      <c r="B57" s="34">
        <v>594630.83345780137</v>
      </c>
      <c r="C57" s="34">
        <v>132489.01130230076</v>
      </c>
      <c r="D57" s="34">
        <v>727119.8447601021</v>
      </c>
      <c r="F57" s="52"/>
    </row>
    <row r="58" spans="1:8" hidden="1" x14ac:dyDescent="0.25">
      <c r="A58" s="36" t="s">
        <v>17</v>
      </c>
      <c r="B58" s="37">
        <v>559514.40784038941</v>
      </c>
      <c r="C58" s="37">
        <v>78889.842564188351</v>
      </c>
      <c r="D58" s="37">
        <v>638404.2504045777</v>
      </c>
      <c r="F58" s="52"/>
    </row>
    <row r="59" spans="1:8" hidden="1" x14ac:dyDescent="0.25">
      <c r="A59" s="39" t="s">
        <v>1</v>
      </c>
      <c r="B59" s="40">
        <v>1546397.0826338318</v>
      </c>
      <c r="C59" s="40">
        <v>258339.08579840473</v>
      </c>
      <c r="D59" s="40">
        <v>1804736.1684322364</v>
      </c>
      <c r="F59" s="52"/>
    </row>
    <row r="60" spans="1:8" hidden="1" x14ac:dyDescent="0.25"/>
    <row r="61" spans="1:8" hidden="1" x14ac:dyDescent="0.25">
      <c r="A61" s="42" t="s">
        <v>25</v>
      </c>
      <c r="B61" s="42"/>
      <c r="C61" s="42"/>
      <c r="D61" s="42"/>
    </row>
    <row r="62" spans="1:8" hidden="1" x14ac:dyDescent="0.25">
      <c r="A62" s="27"/>
      <c r="B62" s="27" t="s">
        <v>26</v>
      </c>
      <c r="C62" s="27" t="s">
        <v>27</v>
      </c>
      <c r="D62" s="27" t="s">
        <v>1</v>
      </c>
    </row>
    <row r="63" spans="1:8" hidden="1" x14ac:dyDescent="0.25">
      <c r="A63" s="29" t="s">
        <v>15</v>
      </c>
      <c r="B63" s="53">
        <v>89.308073527543783</v>
      </c>
      <c r="C63" s="53">
        <v>10.69192647245621</v>
      </c>
      <c r="D63" s="53">
        <v>100</v>
      </c>
    </row>
    <row r="64" spans="1:8" hidden="1" x14ac:dyDescent="0.25">
      <c r="A64" s="29" t="s">
        <v>16</v>
      </c>
      <c r="B64" s="53">
        <v>81.778930631990562</v>
      </c>
      <c r="C64" s="53">
        <v>18.221069368009442</v>
      </c>
      <c r="D64" s="53">
        <v>100</v>
      </c>
    </row>
    <row r="65" spans="1:16" hidden="1" x14ac:dyDescent="0.25">
      <c r="A65" s="29" t="s">
        <v>17</v>
      </c>
      <c r="B65" s="53">
        <v>87.642650794666039</v>
      </c>
      <c r="C65" s="53">
        <v>12.357349205333968</v>
      </c>
      <c r="D65" s="53">
        <v>100</v>
      </c>
    </row>
    <row r="66" spans="1:16" hidden="1" x14ac:dyDescent="0.25">
      <c r="A66" s="43" t="s">
        <v>1</v>
      </c>
      <c r="B66" s="54">
        <v>85.685492964723906</v>
      </c>
      <c r="C66" s="54">
        <v>14.314507035276094</v>
      </c>
      <c r="D66" s="54">
        <v>100</v>
      </c>
    </row>
    <row r="67" spans="1:16" hidden="1" x14ac:dyDescent="0.25">
      <c r="A67" s="42"/>
      <c r="B67" s="42"/>
      <c r="C67" s="42"/>
      <c r="D67" s="42"/>
    </row>
    <row r="68" spans="1:16" hidden="1" x14ac:dyDescent="0.25">
      <c r="A68" s="29" t="s">
        <v>25</v>
      </c>
    </row>
    <row r="69" spans="1:16" hidden="1" x14ac:dyDescent="0.25">
      <c r="A69" s="27"/>
      <c r="B69" s="27" t="s">
        <v>26</v>
      </c>
    </row>
    <row r="70" spans="1:16" hidden="1" x14ac:dyDescent="0.25">
      <c r="A70" s="31" t="s">
        <v>15</v>
      </c>
      <c r="B70" s="32">
        <v>392251.84133562923</v>
      </c>
    </row>
    <row r="71" spans="1:16" hidden="1" x14ac:dyDescent="0.25">
      <c r="A71" s="29" t="s">
        <v>16</v>
      </c>
      <c r="B71" s="34">
        <v>594630.83345780137</v>
      </c>
    </row>
    <row r="72" spans="1:16" hidden="1" x14ac:dyDescent="0.25">
      <c r="A72" s="36" t="s">
        <v>17</v>
      </c>
      <c r="B72" s="37">
        <v>559514.40784038941</v>
      </c>
    </row>
    <row r="73" spans="1:16" hidden="1" x14ac:dyDescent="0.25">
      <c r="A73" s="39" t="s">
        <v>1</v>
      </c>
      <c r="B73" s="40">
        <v>1546397.0826338318</v>
      </c>
    </row>
    <row r="74" spans="1:16" hidden="1" x14ac:dyDescent="0.25"/>
    <row r="75" spans="1:16" hidden="1" x14ac:dyDescent="0.25"/>
    <row r="76" spans="1:16" hidden="1" x14ac:dyDescent="0.25"/>
    <row r="77" spans="1:16" hidden="1" x14ac:dyDescent="0.25"/>
    <row r="78" spans="1:16" hidden="1" x14ac:dyDescent="0.25">
      <c r="J78" s="29" t="s">
        <v>25</v>
      </c>
    </row>
    <row r="79" spans="1:16" hidden="1" x14ac:dyDescent="0.25">
      <c r="J79" s="27"/>
      <c r="K79" s="621" t="s">
        <v>26</v>
      </c>
      <c r="L79" s="621"/>
      <c r="M79" s="621" t="s">
        <v>27</v>
      </c>
      <c r="N79" s="621"/>
      <c r="O79" s="621" t="s">
        <v>1</v>
      </c>
      <c r="P79" s="621"/>
    </row>
    <row r="80" spans="1:16" hidden="1" x14ac:dyDescent="0.25">
      <c r="J80" s="27"/>
      <c r="K80" s="27" t="s">
        <v>9</v>
      </c>
      <c r="L80" s="27" t="s">
        <v>8</v>
      </c>
      <c r="M80" s="27" t="s">
        <v>9</v>
      </c>
      <c r="N80" s="27" t="s">
        <v>8</v>
      </c>
      <c r="O80" s="27" t="s">
        <v>9</v>
      </c>
      <c r="P80" s="27" t="s">
        <v>8</v>
      </c>
    </row>
    <row r="81" spans="10:22" hidden="1" x14ac:dyDescent="0.25">
      <c r="J81" s="31" t="s">
        <v>15</v>
      </c>
      <c r="K81" s="32">
        <v>392251.84133562923</v>
      </c>
      <c r="L81" s="55">
        <f>K81/$O81*100</f>
        <v>89.308073527543783</v>
      </c>
      <c r="M81" s="32">
        <v>46960.231931916482</v>
      </c>
      <c r="N81" s="55">
        <f>M81/$O81*100</f>
        <v>10.69192647245621</v>
      </c>
      <c r="O81" s="32">
        <v>439212.07326754573</v>
      </c>
      <c r="P81" s="32">
        <v>100</v>
      </c>
    </row>
    <row r="82" spans="10:22" hidden="1" x14ac:dyDescent="0.25">
      <c r="J82" s="29" t="s">
        <v>16</v>
      </c>
      <c r="K82" s="34">
        <v>594630.83345780137</v>
      </c>
      <c r="L82" s="53">
        <f t="shared" ref="L82:N84" si="6">K82/$O82*100</f>
        <v>81.778930631990562</v>
      </c>
      <c r="M82" s="34">
        <v>132489.01130230076</v>
      </c>
      <c r="N82" s="53">
        <f t="shared" si="6"/>
        <v>18.221069368009442</v>
      </c>
      <c r="O82" s="34">
        <v>727119.8447601021</v>
      </c>
      <c r="P82" s="34">
        <v>100</v>
      </c>
    </row>
    <row r="83" spans="10:22" hidden="1" x14ac:dyDescent="0.25">
      <c r="J83" s="36" t="s">
        <v>17</v>
      </c>
      <c r="K83" s="37">
        <v>559514.40784038941</v>
      </c>
      <c r="L83" s="56">
        <f t="shared" si="6"/>
        <v>87.642650794666039</v>
      </c>
      <c r="M83" s="37">
        <v>78889.842564188351</v>
      </c>
      <c r="N83" s="56">
        <f t="shared" si="6"/>
        <v>12.357349205333968</v>
      </c>
      <c r="O83" s="37">
        <v>638404.2504045777</v>
      </c>
      <c r="P83" s="37">
        <v>100</v>
      </c>
    </row>
    <row r="84" spans="10:22" hidden="1" x14ac:dyDescent="0.25">
      <c r="J84" s="39" t="s">
        <v>1</v>
      </c>
      <c r="K84" s="40">
        <v>1546397.0826338318</v>
      </c>
      <c r="L84" s="57">
        <f t="shared" si="6"/>
        <v>85.685492964723906</v>
      </c>
      <c r="M84" s="40">
        <v>258339.08579840473</v>
      </c>
      <c r="N84" s="57">
        <f t="shared" si="6"/>
        <v>14.314507035276094</v>
      </c>
      <c r="O84" s="40">
        <v>1804736.1684322364</v>
      </c>
      <c r="P84" s="40">
        <v>100</v>
      </c>
    </row>
    <row r="85" spans="10:22" hidden="1" x14ac:dyDescent="0.25">
      <c r="K85" s="34"/>
      <c r="L85" s="53"/>
      <c r="M85" s="34"/>
      <c r="N85" s="53"/>
      <c r="O85" s="34"/>
      <c r="P85" s="34"/>
    </row>
    <row r="86" spans="10:22" hidden="1" x14ac:dyDescent="0.25">
      <c r="K86" s="34"/>
      <c r="L86" s="53"/>
      <c r="M86" s="34"/>
      <c r="N86" s="53"/>
      <c r="O86" s="34"/>
      <c r="P86" s="34"/>
    </row>
    <row r="87" spans="10:22" hidden="1" x14ac:dyDescent="0.25">
      <c r="K87" s="34"/>
      <c r="L87" s="53"/>
      <c r="M87" s="34"/>
      <c r="N87" s="53"/>
      <c r="O87" s="34"/>
      <c r="P87" s="34"/>
    </row>
    <row r="88" spans="10:22" hidden="1" x14ac:dyDescent="0.25">
      <c r="K88" s="34"/>
      <c r="L88" s="53"/>
      <c r="M88" s="34"/>
      <c r="N88" s="53"/>
      <c r="O88" s="34"/>
      <c r="P88" s="34"/>
    </row>
    <row r="89" spans="10:22" hidden="1" x14ac:dyDescent="0.25"/>
    <row r="90" spans="10:22" hidden="1" x14ac:dyDescent="0.25"/>
    <row r="91" spans="10:22" hidden="1" x14ac:dyDescent="0.25"/>
    <row r="92" spans="10:22" hidden="1" x14ac:dyDescent="0.25">
      <c r="K92" s="28"/>
      <c r="N92" s="28"/>
      <c r="O92" s="28"/>
    </row>
    <row r="93" spans="10:22" hidden="1" x14ac:dyDescent="0.25">
      <c r="J93" s="27" t="s">
        <v>20</v>
      </c>
      <c r="K93" s="28"/>
      <c r="M93" s="28"/>
      <c r="N93" s="28"/>
      <c r="O93" s="28"/>
    </row>
    <row r="94" spans="10:22" hidden="1" x14ac:dyDescent="0.25">
      <c r="J94" s="27"/>
      <c r="K94" s="706">
        <v>2019</v>
      </c>
      <c r="L94" s="702"/>
      <c r="M94" s="707"/>
      <c r="N94" s="706">
        <v>2020</v>
      </c>
      <c r="O94" s="702"/>
      <c r="P94" s="707">
        <v>2020</v>
      </c>
      <c r="Q94" s="621">
        <v>2021</v>
      </c>
      <c r="R94" s="702"/>
      <c r="S94" s="702">
        <v>2021</v>
      </c>
      <c r="U94" s="703" t="s">
        <v>28</v>
      </c>
      <c r="V94" s="704"/>
    </row>
    <row r="95" spans="10:22" hidden="1" x14ac:dyDescent="0.25">
      <c r="J95" s="27"/>
      <c r="K95" s="59" t="s">
        <v>29</v>
      </c>
      <c r="L95" s="25" t="s">
        <v>30</v>
      </c>
      <c r="M95" s="25" t="s">
        <v>1</v>
      </c>
      <c r="N95" s="59" t="s">
        <v>29</v>
      </c>
      <c r="O95" s="26" t="s">
        <v>30</v>
      </c>
      <c r="P95" s="25" t="s">
        <v>1</v>
      </c>
      <c r="Q95" s="60" t="s">
        <v>29</v>
      </c>
      <c r="R95" s="26" t="s">
        <v>30</v>
      </c>
      <c r="S95" s="26" t="s">
        <v>1</v>
      </c>
      <c r="U95" s="26" t="s">
        <v>29</v>
      </c>
      <c r="V95" s="26" t="s">
        <v>30</v>
      </c>
    </row>
    <row r="96" spans="10:22" hidden="1" x14ac:dyDescent="0.25">
      <c r="J96" s="31" t="s">
        <v>15</v>
      </c>
      <c r="K96" s="61">
        <v>261336.6</v>
      </c>
      <c r="L96" s="61">
        <v>35305.410000000003</v>
      </c>
      <c r="M96" s="62">
        <v>350769.19622273056</v>
      </c>
      <c r="N96" s="63">
        <v>282385.5</v>
      </c>
      <c r="O96" s="64">
        <v>34111.74</v>
      </c>
      <c r="P96" s="62">
        <v>371446.1098555387</v>
      </c>
      <c r="Q96" s="64">
        <v>286866.90000000002</v>
      </c>
      <c r="R96" s="64">
        <v>50448.21</v>
      </c>
      <c r="S96" s="34">
        <v>392251.84133562923</v>
      </c>
      <c r="T96" s="52"/>
      <c r="U96" s="65">
        <f>(N96-K96)/K96*100</f>
        <v>8.0543253413413929</v>
      </c>
      <c r="V96" s="65">
        <f>(O96-L96)/L96*100</f>
        <v>-3.3809832544077678</v>
      </c>
    </row>
    <row r="97" spans="10:22" hidden="1" x14ac:dyDescent="0.25">
      <c r="J97" s="29" t="s">
        <v>16</v>
      </c>
      <c r="K97" s="61">
        <v>308673.09999999998</v>
      </c>
      <c r="L97" s="61">
        <v>222156.3</v>
      </c>
      <c r="M97" s="62">
        <v>603127.18278931698</v>
      </c>
      <c r="N97" s="63">
        <v>292859.5</v>
      </c>
      <c r="O97" s="64">
        <v>171102.7</v>
      </c>
      <c r="P97" s="62">
        <v>540277.3102493987</v>
      </c>
      <c r="Q97" s="64">
        <v>305912.2</v>
      </c>
      <c r="R97" s="64">
        <v>212154.8</v>
      </c>
      <c r="S97" s="34">
        <v>594630.83345780137</v>
      </c>
      <c r="U97" s="65">
        <f t="shared" ref="U97:V99" si="7">(N97-K97)/K97*100</f>
        <v>-5.1230897671355153</v>
      </c>
      <c r="V97" s="65">
        <f t="shared" si="7"/>
        <v>-22.980937295048566</v>
      </c>
    </row>
    <row r="98" spans="10:22" hidden="1" x14ac:dyDescent="0.25">
      <c r="J98" s="36" t="s">
        <v>17</v>
      </c>
      <c r="K98" s="61">
        <v>340139.6</v>
      </c>
      <c r="L98" s="61">
        <v>133887.70000000001</v>
      </c>
      <c r="M98" s="62">
        <v>557082.85774071049</v>
      </c>
      <c r="N98" s="63">
        <v>345830.05</v>
      </c>
      <c r="O98" s="64">
        <v>98188.87</v>
      </c>
      <c r="P98" s="62">
        <v>530546.49131055863</v>
      </c>
      <c r="Q98" s="64">
        <v>340726.1</v>
      </c>
      <c r="R98" s="64">
        <v>132545.00005</v>
      </c>
      <c r="S98" s="34">
        <v>559514.40784038941</v>
      </c>
      <c r="U98" s="65">
        <f t="shared" si="7"/>
        <v>1.6729748609100532</v>
      </c>
      <c r="V98" s="65">
        <f t="shared" si="7"/>
        <v>-26.663263316943986</v>
      </c>
    </row>
    <row r="99" spans="10:22" hidden="1" x14ac:dyDescent="0.25">
      <c r="J99" s="39" t="s">
        <v>1</v>
      </c>
      <c r="K99" s="66">
        <v>910149.3</v>
      </c>
      <c r="L99" s="66">
        <v>391349.3</v>
      </c>
      <c r="M99" s="67">
        <v>1510979.2367527636</v>
      </c>
      <c r="N99" s="68">
        <v>921075.5</v>
      </c>
      <c r="O99" s="69">
        <v>303403.3</v>
      </c>
      <c r="P99" s="67">
        <v>1442269.9114154913</v>
      </c>
      <c r="Q99" s="69">
        <v>933505.2</v>
      </c>
      <c r="R99" s="69">
        <v>395148.0000005</v>
      </c>
      <c r="S99" s="40">
        <v>1546397.0826338318</v>
      </c>
      <c r="U99" s="65">
        <f t="shared" si="7"/>
        <v>1.2004843600934432</v>
      </c>
      <c r="V99" s="65">
        <f t="shared" si="7"/>
        <v>-22.472507297189491</v>
      </c>
    </row>
    <row r="100" spans="10:22" hidden="1" x14ac:dyDescent="0.25">
      <c r="L100" s="70"/>
      <c r="P100" s="52"/>
      <c r="V100" s="52"/>
    </row>
    <row r="101" spans="10:22" hidden="1" x14ac:dyDescent="0.25">
      <c r="L101" s="70"/>
    </row>
    <row r="102" spans="10:22" hidden="1" x14ac:dyDescent="0.25"/>
    <row r="103" spans="10:22" hidden="1" x14ac:dyDescent="0.25"/>
    <row r="104" spans="10:22" hidden="1" x14ac:dyDescent="0.25"/>
    <row r="105" spans="10:22" hidden="1" x14ac:dyDescent="0.25"/>
    <row r="106" spans="10:22" hidden="1" x14ac:dyDescent="0.25"/>
    <row r="107" spans="10:22" hidden="1" x14ac:dyDescent="0.25"/>
    <row r="108" spans="10:22" hidden="1" x14ac:dyDescent="0.25"/>
    <row r="109" spans="10:22" hidden="1" x14ac:dyDescent="0.25"/>
    <row r="110" spans="10:22" hidden="1" x14ac:dyDescent="0.25"/>
    <row r="111" spans="10:22" hidden="1" x14ac:dyDescent="0.25"/>
    <row r="112" spans="10:2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</sheetData>
  <mergeCells count="8">
    <mergeCell ref="Q94:S94"/>
    <mergeCell ref="U94:V94"/>
    <mergeCell ref="F44:G44"/>
    <mergeCell ref="K79:L79"/>
    <mergeCell ref="M79:N79"/>
    <mergeCell ref="O79:P79"/>
    <mergeCell ref="K94:M94"/>
    <mergeCell ref="N94:P9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56D9-DB3C-4ED7-A3BB-704556E8D99F}">
  <dimension ref="A1:AC92"/>
  <sheetViews>
    <sheetView topLeftCell="A30" workbookViewId="0">
      <selection activeCell="B30" sqref="B30:B31"/>
    </sheetView>
  </sheetViews>
  <sheetFormatPr defaultRowHeight="15" x14ac:dyDescent="0.25"/>
  <cols>
    <col min="1" max="1" width="17.7109375" style="29" customWidth="1"/>
    <col min="2" max="2" width="10.85546875" style="29" customWidth="1"/>
    <col min="3" max="3" width="14" style="29" bestFit="1" customWidth="1"/>
    <col min="4" max="4" width="13.140625" style="29" customWidth="1"/>
    <col min="5" max="5" width="11" style="29" customWidth="1"/>
    <col min="6" max="6" width="13.7109375" style="29" customWidth="1"/>
    <col min="7" max="7" width="13.42578125" style="29" customWidth="1"/>
    <col min="8" max="8" width="11.85546875" style="29" customWidth="1"/>
    <col min="9" max="9" width="14.140625" style="29" customWidth="1"/>
    <col min="10" max="10" width="15.28515625" style="29" customWidth="1"/>
    <col min="11" max="11" width="10.28515625" style="29" customWidth="1"/>
    <col min="12" max="12" width="15.5703125" style="29" customWidth="1"/>
    <col min="13" max="13" width="17.28515625" style="29" bestFit="1" customWidth="1"/>
    <col min="14" max="14" width="13.28515625" style="29" bestFit="1" customWidth="1"/>
    <col min="15" max="16" width="14" style="29" customWidth="1"/>
    <col min="17" max="17" width="4" style="29" hidden="1" customWidth="1"/>
    <col min="18" max="19" width="14" style="29" customWidth="1"/>
    <col min="20" max="20" width="12.5703125" style="29" hidden="1" customWidth="1"/>
    <col min="21" max="22" width="14" style="29" customWidth="1"/>
    <col min="23" max="23" width="4" style="29" hidden="1" customWidth="1"/>
    <col min="24" max="24" width="11" style="29" bestFit="1" customWidth="1"/>
    <col min="25" max="25" width="5.7109375" style="29" customWidth="1"/>
    <col min="26" max="26" width="13.140625" style="29" customWidth="1"/>
    <col min="27" max="27" width="5.7109375" style="29" customWidth="1"/>
    <col min="28" max="28" width="9.140625" style="29"/>
    <col min="29" max="29" width="4" style="29" bestFit="1" customWidth="1"/>
    <col min="30" max="16384" width="9.140625" style="29"/>
  </cols>
  <sheetData>
    <row r="1" spans="1:29" hidden="1" x14ac:dyDescent="0.25"/>
    <row r="2" spans="1:29" hidden="1" x14ac:dyDescent="0.25">
      <c r="A2" s="29" t="s">
        <v>31</v>
      </c>
    </row>
    <row r="3" spans="1:29" hidden="1" x14ac:dyDescent="0.25">
      <c r="A3" s="71"/>
      <c r="B3" s="718">
        <v>2019</v>
      </c>
      <c r="C3" s="719"/>
      <c r="D3" s="720"/>
      <c r="E3" s="718">
        <v>2020</v>
      </c>
      <c r="F3" s="719"/>
      <c r="G3" s="720"/>
      <c r="H3" s="708">
        <v>2021</v>
      </c>
      <c r="I3" s="704"/>
      <c r="J3" s="709"/>
      <c r="L3" s="71"/>
      <c r="M3" s="721">
        <v>2019</v>
      </c>
      <c r="N3" s="722"/>
      <c r="O3" s="716"/>
      <c r="P3" s="716"/>
      <c r="Q3" s="717"/>
      <c r="R3" s="715">
        <v>2020</v>
      </c>
      <c r="S3" s="716"/>
      <c r="T3" s="716"/>
      <c r="U3" s="716"/>
      <c r="V3" s="716"/>
      <c r="W3" s="717"/>
      <c r="X3" s="715">
        <v>2021</v>
      </c>
      <c r="Y3" s="716"/>
      <c r="Z3" s="716"/>
      <c r="AA3" s="716"/>
      <c r="AB3" s="716"/>
      <c r="AC3" s="717"/>
    </row>
    <row r="4" spans="1:29" ht="27.75" hidden="1" customHeight="1" x14ac:dyDescent="0.25">
      <c r="A4" s="72"/>
      <c r="B4" s="73" t="s">
        <v>26</v>
      </c>
      <c r="C4" s="74" t="s">
        <v>27</v>
      </c>
      <c r="D4" s="75" t="s">
        <v>32</v>
      </c>
      <c r="E4" s="73" t="s">
        <v>26</v>
      </c>
      <c r="F4" s="74" t="s">
        <v>27</v>
      </c>
      <c r="G4" s="76" t="s">
        <v>32</v>
      </c>
      <c r="H4" s="58" t="s">
        <v>26</v>
      </c>
      <c r="I4" s="77" t="s">
        <v>27</v>
      </c>
      <c r="J4" s="78" t="s">
        <v>32</v>
      </c>
      <c r="L4" s="79"/>
      <c r="M4" s="58" t="s">
        <v>26</v>
      </c>
      <c r="N4" s="77" t="s">
        <v>8</v>
      </c>
      <c r="O4" s="58" t="s">
        <v>27</v>
      </c>
      <c r="P4" s="59" t="s">
        <v>32</v>
      </c>
      <c r="Q4" s="77" t="s">
        <v>8</v>
      </c>
      <c r="R4" s="58" t="s">
        <v>26</v>
      </c>
      <c r="S4" s="77" t="s">
        <v>8</v>
      </c>
      <c r="T4" s="58" t="s">
        <v>27</v>
      </c>
      <c r="U4" s="77" t="s">
        <v>8</v>
      </c>
      <c r="V4" s="59" t="s">
        <v>32</v>
      </c>
      <c r="W4" s="77" t="s">
        <v>8</v>
      </c>
      <c r="X4" s="58" t="s">
        <v>26</v>
      </c>
      <c r="Y4" s="77" t="s">
        <v>8</v>
      </c>
      <c r="Z4" s="58" t="s">
        <v>27</v>
      </c>
      <c r="AA4" s="77" t="s">
        <v>8</v>
      </c>
      <c r="AB4" s="59" t="s">
        <v>32</v>
      </c>
      <c r="AC4" s="77" t="s">
        <v>8</v>
      </c>
    </row>
    <row r="5" spans="1:29" hidden="1" x14ac:dyDescent="0.25">
      <c r="A5" s="80" t="s">
        <v>15</v>
      </c>
      <c r="B5" s="81">
        <v>350769.19622273056</v>
      </c>
      <c r="C5" s="82">
        <v>42272.483519113193</v>
      </c>
      <c r="D5" s="83">
        <f>B5+C5</f>
        <v>393041.67974184378</v>
      </c>
      <c r="E5" s="84">
        <v>371446.1098555387</v>
      </c>
      <c r="F5" s="84">
        <v>43357.829197746789</v>
      </c>
      <c r="G5" s="83">
        <v>414803.93905328301</v>
      </c>
      <c r="H5" s="85">
        <v>392251.84133562923</v>
      </c>
      <c r="I5" s="86">
        <v>46960.231931916482</v>
      </c>
      <c r="J5" s="87">
        <v>439212.07326754695</v>
      </c>
      <c r="L5" s="88" t="s">
        <v>15</v>
      </c>
      <c r="M5" s="89">
        <v>350769.19622273056</v>
      </c>
      <c r="N5" s="90">
        <f>M5/$P5*100</f>
        <v>89.244783518409463</v>
      </c>
      <c r="O5" s="89">
        <v>42272.483519113193</v>
      </c>
      <c r="P5" s="91">
        <v>393041.67974184587</v>
      </c>
      <c r="Q5" s="92">
        <f>P5/$P5*100</f>
        <v>100</v>
      </c>
      <c r="R5" s="89">
        <v>371446.1098555387</v>
      </c>
      <c r="S5" s="90">
        <f>R5/$V5*100</f>
        <v>89.547392125373534</v>
      </c>
      <c r="T5" s="89">
        <v>43357.829197746789</v>
      </c>
      <c r="U5" s="90">
        <f>T5/$V5*100</f>
        <v>10.452607874627086</v>
      </c>
      <c r="V5" s="91">
        <v>414803.9390532829</v>
      </c>
      <c r="W5" s="92">
        <f>V5/$V5*100</f>
        <v>100</v>
      </c>
      <c r="X5" s="89">
        <v>392251.84133562923</v>
      </c>
      <c r="Y5" s="90">
        <f>X5/$AB5*100</f>
        <v>89.308073527543542</v>
      </c>
      <c r="Z5" s="89">
        <v>46960.231931916482</v>
      </c>
      <c r="AA5" s="90">
        <f>Z5/$AB5*100</f>
        <v>10.691926472456178</v>
      </c>
      <c r="AB5" s="91">
        <v>439212.07326754695</v>
      </c>
      <c r="AC5" s="92">
        <f>AB5/$AB5*100</f>
        <v>100</v>
      </c>
    </row>
    <row r="6" spans="1:29" hidden="1" x14ac:dyDescent="0.25">
      <c r="A6" s="93" t="s">
        <v>16</v>
      </c>
      <c r="B6" s="94">
        <v>603127.18278931698</v>
      </c>
      <c r="C6" s="95">
        <v>133105.30457387742</v>
      </c>
      <c r="D6" s="96">
        <f t="shared" ref="D6:D7" si="0">B6+C6</f>
        <v>736232.48736319435</v>
      </c>
      <c r="E6" s="97">
        <v>540277.3102493987</v>
      </c>
      <c r="F6" s="97">
        <v>129459.24364231102</v>
      </c>
      <c r="G6" s="96">
        <v>669736.55389170651</v>
      </c>
      <c r="H6" s="89">
        <v>594630.83345780137</v>
      </c>
      <c r="I6" s="92">
        <v>132489.01130230076</v>
      </c>
      <c r="J6" s="98">
        <v>727119.84476010478</v>
      </c>
      <c r="L6" s="99" t="s">
        <v>16</v>
      </c>
      <c r="M6" s="89">
        <v>603127.18278931698</v>
      </c>
      <c r="N6" s="90">
        <f>M6/$P6*100</f>
        <v>81.920751004808835</v>
      </c>
      <c r="O6" s="89">
        <v>133105.30457387742</v>
      </c>
      <c r="P6" s="91">
        <v>736232.48736319912</v>
      </c>
      <c r="Q6" s="92">
        <f t="shared" ref="Q6:Q8" si="1">P6/$P6*100</f>
        <v>100</v>
      </c>
      <c r="R6" s="89">
        <v>540277.3102493987</v>
      </c>
      <c r="S6" s="90">
        <f t="shared" ref="S6:U8" si="2">R6/$V6*100</f>
        <v>80.670124261540494</v>
      </c>
      <c r="T6" s="89">
        <v>129459.24364231102</v>
      </c>
      <c r="U6" s="90">
        <f t="shared" si="2"/>
        <v>19.329875738459997</v>
      </c>
      <c r="V6" s="91">
        <v>669736.55389170651</v>
      </c>
      <c r="W6" s="92">
        <f t="shared" ref="W6:W8" si="3">V6/$V6*100</f>
        <v>100</v>
      </c>
      <c r="X6" s="89">
        <v>594630.83345780137</v>
      </c>
      <c r="Y6" s="90">
        <f t="shared" ref="Y6:AA8" si="4">X6/$AB6*100</f>
        <v>81.778930631990264</v>
      </c>
      <c r="Z6" s="89">
        <v>132489.01130230076</v>
      </c>
      <c r="AA6" s="90">
        <f t="shared" si="4"/>
        <v>18.221069368009374</v>
      </c>
      <c r="AB6" s="91">
        <v>727119.84476010478</v>
      </c>
      <c r="AC6" s="92">
        <f t="shared" ref="AC6:AC8" si="5">AB6/$AB6*100</f>
        <v>100</v>
      </c>
    </row>
    <row r="7" spans="1:29" hidden="1" x14ac:dyDescent="0.25">
      <c r="A7" s="100" t="s">
        <v>17</v>
      </c>
      <c r="B7" s="101">
        <v>557082.85774071049</v>
      </c>
      <c r="C7" s="102">
        <v>80524.009624450104</v>
      </c>
      <c r="D7" s="103">
        <f t="shared" si="0"/>
        <v>637606.86736516061</v>
      </c>
      <c r="E7" s="104">
        <v>530546.49131055863</v>
      </c>
      <c r="F7" s="104">
        <v>72832.80271627914</v>
      </c>
      <c r="G7" s="103">
        <v>603379.29402683571</v>
      </c>
      <c r="H7" s="105">
        <v>559514.40784038941</v>
      </c>
      <c r="I7" s="106">
        <v>78889.842564188351</v>
      </c>
      <c r="J7" s="107">
        <v>638404.2504045791</v>
      </c>
      <c r="L7" s="108" t="s">
        <v>17</v>
      </c>
      <c r="M7" s="89">
        <v>557082.85774071049</v>
      </c>
      <c r="N7" s="90">
        <f>M7/$P7*100</f>
        <v>87.370899884249113</v>
      </c>
      <c r="O7" s="89">
        <v>80524.009624450104</v>
      </c>
      <c r="P7" s="91">
        <v>637606.86736515944</v>
      </c>
      <c r="Q7" s="92">
        <f t="shared" si="1"/>
        <v>100</v>
      </c>
      <c r="R7" s="89">
        <v>530546.49131055863</v>
      </c>
      <c r="S7" s="90">
        <f t="shared" si="2"/>
        <v>87.92918427309543</v>
      </c>
      <c r="T7" s="89">
        <v>72832.80271627914</v>
      </c>
      <c r="U7" s="90">
        <f t="shared" si="2"/>
        <v>12.070815726904916</v>
      </c>
      <c r="V7" s="91">
        <v>603379.29402683571</v>
      </c>
      <c r="W7" s="92">
        <f t="shared" si="3"/>
        <v>100</v>
      </c>
      <c r="X7" s="89">
        <v>559514.40784038941</v>
      </c>
      <c r="Y7" s="90">
        <f t="shared" si="4"/>
        <v>87.642650794665855</v>
      </c>
      <c r="Z7" s="89">
        <v>78889.842564188351</v>
      </c>
      <c r="AA7" s="90">
        <f t="shared" si="4"/>
        <v>12.357349205333939</v>
      </c>
      <c r="AB7" s="91">
        <v>638404.2504045791</v>
      </c>
      <c r="AC7" s="92">
        <f t="shared" si="5"/>
        <v>100</v>
      </c>
    </row>
    <row r="8" spans="1:29" hidden="1" x14ac:dyDescent="0.25">
      <c r="A8" s="109" t="s">
        <v>1</v>
      </c>
      <c r="B8" s="110">
        <v>1510979.2367527636</v>
      </c>
      <c r="C8" s="111">
        <v>255901.79771744055</v>
      </c>
      <c r="D8" s="112">
        <f>SUM(D5:D7)</f>
        <v>1766881.0344701987</v>
      </c>
      <c r="E8" s="113">
        <v>1442269.9114154913</v>
      </c>
      <c r="F8" s="113">
        <v>245649.87555633788</v>
      </c>
      <c r="G8" s="112">
        <v>1687919.7869718124</v>
      </c>
      <c r="H8" s="110">
        <v>1546397.0826338318</v>
      </c>
      <c r="I8" s="114">
        <v>258339.08579840473</v>
      </c>
      <c r="J8" s="115">
        <v>1804736.1684322115</v>
      </c>
      <c r="L8" s="116" t="s">
        <v>1</v>
      </c>
      <c r="M8" s="117">
        <v>1510979.2367527636</v>
      </c>
      <c r="N8" s="118">
        <f>M8/$P8*100</f>
        <v>85.51674998344329</v>
      </c>
      <c r="O8" s="117">
        <v>255901.79771744055</v>
      </c>
      <c r="P8" s="119">
        <v>1766881.0344702073</v>
      </c>
      <c r="Q8" s="114">
        <f t="shared" si="1"/>
        <v>100</v>
      </c>
      <c r="R8" s="117">
        <v>1442269.9114154913</v>
      </c>
      <c r="S8" s="118">
        <f t="shared" si="2"/>
        <v>85.446590682071104</v>
      </c>
      <c r="T8" s="117">
        <v>245649.87555633788</v>
      </c>
      <c r="U8" s="118">
        <f t="shared" si="2"/>
        <v>14.553409317929876</v>
      </c>
      <c r="V8" s="119">
        <v>1687919.7869718124</v>
      </c>
      <c r="W8" s="114">
        <f t="shared" si="3"/>
        <v>100</v>
      </c>
      <c r="X8" s="117">
        <v>1546397.0826338318</v>
      </c>
      <c r="Y8" s="118">
        <f t="shared" si="4"/>
        <v>85.6854929647251</v>
      </c>
      <c r="Z8" s="117">
        <v>258339.08579840473</v>
      </c>
      <c r="AA8" s="118">
        <f t="shared" si="4"/>
        <v>14.314507035276295</v>
      </c>
      <c r="AB8" s="119">
        <v>1804736.1684322115</v>
      </c>
      <c r="AC8" s="114">
        <f t="shared" si="5"/>
        <v>100</v>
      </c>
    </row>
    <row r="9" spans="1:29" hidden="1" x14ac:dyDescent="0.25">
      <c r="B9" s="52"/>
      <c r="C9" s="52"/>
      <c r="D9" s="52"/>
      <c r="E9" s="52"/>
      <c r="F9" s="52"/>
      <c r="G9" s="52"/>
      <c r="H9" s="52"/>
      <c r="I9" s="52"/>
      <c r="J9" s="52"/>
    </row>
    <row r="10" spans="1:29" hidden="1" x14ac:dyDescent="0.25">
      <c r="A10" s="120" t="s">
        <v>33</v>
      </c>
      <c r="B10" s="97"/>
      <c r="C10" s="97"/>
      <c r="D10" s="97"/>
      <c r="E10" s="52"/>
      <c r="F10" s="52"/>
      <c r="G10" s="52"/>
      <c r="H10" s="52"/>
      <c r="I10" s="52"/>
      <c r="J10" s="52"/>
    </row>
    <row r="11" spans="1:29" hidden="1" x14ac:dyDescent="0.25">
      <c r="A11" s="120"/>
      <c r="B11" s="121" t="s">
        <v>14</v>
      </c>
      <c r="C11" s="121" t="s">
        <v>10</v>
      </c>
      <c r="D11" s="121" t="s">
        <v>11</v>
      </c>
      <c r="E11" s="52"/>
      <c r="F11" s="52"/>
      <c r="G11" s="52"/>
      <c r="H11" s="52"/>
      <c r="I11" s="52"/>
      <c r="J11" s="52"/>
    </row>
    <row r="12" spans="1:29" hidden="1" x14ac:dyDescent="0.25">
      <c r="A12" s="122" t="s">
        <v>15</v>
      </c>
      <c r="B12" s="123">
        <f>C5/B5*100</f>
        <v>12.051367102449644</v>
      </c>
      <c r="C12" s="123">
        <f>F5/E5*100</f>
        <v>11.672710535213128</v>
      </c>
      <c r="D12" s="123">
        <f>I5/H5*100</f>
        <v>11.971959589027165</v>
      </c>
      <c r="E12" s="52"/>
      <c r="F12" s="52"/>
      <c r="G12" s="52"/>
      <c r="H12" s="52"/>
      <c r="I12" s="52"/>
      <c r="J12" s="52"/>
    </row>
    <row r="13" spans="1:29" hidden="1" x14ac:dyDescent="0.25">
      <c r="A13" s="120" t="s">
        <v>16</v>
      </c>
      <c r="B13" s="124">
        <f t="shared" ref="B13:B15" si="6">C6/B6*100</f>
        <v>22.069193425887001</v>
      </c>
      <c r="C13" s="124">
        <f>F6/E6*100</f>
        <v>23.961628812905548</v>
      </c>
      <c r="D13" s="124">
        <f t="shared" ref="D13:D15" si="7">I6/H6*100</f>
        <v>22.280884852854335</v>
      </c>
      <c r="E13" s="52"/>
      <c r="F13" s="52"/>
      <c r="G13" s="52"/>
      <c r="H13" s="52"/>
      <c r="I13" s="52"/>
      <c r="J13" s="52"/>
    </row>
    <row r="14" spans="1:29" hidden="1" x14ac:dyDescent="0.25">
      <c r="A14" s="125" t="s">
        <v>17</v>
      </c>
      <c r="B14" s="126">
        <f t="shared" si="6"/>
        <v>14.454584000488008</v>
      </c>
      <c r="C14" s="126">
        <f t="shared" ref="C14:C15" si="8">F7/E7*100</f>
        <v>13.727883212716604</v>
      </c>
      <c r="D14" s="126">
        <f t="shared" si="7"/>
        <v>14.099698141587977</v>
      </c>
      <c r="E14" s="52"/>
      <c r="F14" s="52"/>
      <c r="G14" s="52"/>
      <c r="H14" s="52"/>
      <c r="I14" s="52"/>
      <c r="J14" s="52"/>
    </row>
    <row r="15" spans="1:29" hidden="1" x14ac:dyDescent="0.25">
      <c r="A15" s="120" t="s">
        <v>1</v>
      </c>
      <c r="B15" s="124">
        <f t="shared" si="6"/>
        <v>16.936155804986281</v>
      </c>
      <c r="C15" s="124">
        <f t="shared" si="8"/>
        <v>17.032170858729835</v>
      </c>
      <c r="D15" s="124">
        <f t="shared" si="7"/>
        <v>16.705869967007452</v>
      </c>
      <c r="E15" s="52"/>
      <c r="F15" s="52"/>
      <c r="G15" s="52"/>
      <c r="H15" s="52"/>
      <c r="I15" s="52"/>
      <c r="J15" s="52"/>
    </row>
    <row r="16" spans="1:29" hidden="1" x14ac:dyDescent="0.25">
      <c r="B16" s="52"/>
      <c r="C16" s="52"/>
      <c r="D16" s="52"/>
      <c r="E16" s="52"/>
      <c r="F16" s="52"/>
      <c r="G16" s="52"/>
      <c r="H16" s="52"/>
      <c r="I16" s="52"/>
      <c r="J16" s="52"/>
    </row>
    <row r="17" spans="1:25" hidden="1" x14ac:dyDescent="0.25">
      <c r="A17" s="127"/>
      <c r="B17" s="31"/>
      <c r="C17" s="708">
        <v>2019</v>
      </c>
      <c r="D17" s="704"/>
      <c r="E17" s="709"/>
      <c r="F17" s="708">
        <v>2020</v>
      </c>
      <c r="G17" s="704"/>
      <c r="H17" s="709"/>
      <c r="I17" s="708">
        <v>2021</v>
      </c>
      <c r="J17" s="704"/>
      <c r="K17" s="709"/>
      <c r="M17" s="127"/>
      <c r="N17" s="31"/>
      <c r="O17" s="708">
        <v>2019</v>
      </c>
      <c r="P17" s="704"/>
      <c r="Q17" s="709"/>
      <c r="R17" s="708">
        <v>2020</v>
      </c>
      <c r="S17" s="704"/>
      <c r="T17" s="709"/>
      <c r="U17" s="708">
        <v>2021</v>
      </c>
      <c r="V17" s="704"/>
      <c r="W17" s="709"/>
    </row>
    <row r="18" spans="1:25" ht="75" hidden="1" customHeight="1" x14ac:dyDescent="0.25">
      <c r="A18" s="79"/>
      <c r="C18" s="71" t="s">
        <v>34</v>
      </c>
      <c r="D18" s="128" t="s">
        <v>35</v>
      </c>
      <c r="E18" s="129" t="s">
        <v>32</v>
      </c>
      <c r="F18" s="71" t="s">
        <v>34</v>
      </c>
      <c r="G18" s="130" t="s">
        <v>35</v>
      </c>
      <c r="H18" s="129" t="s">
        <v>32</v>
      </c>
      <c r="I18" s="71" t="s">
        <v>34</v>
      </c>
      <c r="J18" s="130" t="s">
        <v>35</v>
      </c>
      <c r="K18" s="129" t="s">
        <v>32</v>
      </c>
      <c r="M18" s="79"/>
      <c r="O18" s="71" t="s">
        <v>34</v>
      </c>
      <c r="P18" s="128" t="s">
        <v>35</v>
      </c>
      <c r="Q18" s="129" t="s">
        <v>32</v>
      </c>
      <c r="R18" s="71" t="s">
        <v>34</v>
      </c>
      <c r="S18" s="130" t="s">
        <v>35</v>
      </c>
      <c r="T18" s="129" t="s">
        <v>32</v>
      </c>
      <c r="U18" s="71" t="s">
        <v>34</v>
      </c>
      <c r="V18" s="130" t="s">
        <v>35</v>
      </c>
      <c r="W18" s="129" t="s">
        <v>32</v>
      </c>
    </row>
    <row r="19" spans="1:25" hidden="1" x14ac:dyDescent="0.25">
      <c r="A19" s="712" t="s">
        <v>15</v>
      </c>
      <c r="B19" s="31" t="s">
        <v>36</v>
      </c>
      <c r="C19" s="131">
        <f>288020.4-C20</f>
        <v>259152.63000000003</v>
      </c>
      <c r="D19" s="132">
        <f>49467</f>
        <v>49467</v>
      </c>
      <c r="E19" s="87">
        <f>SUM(C19:D19)</f>
        <v>308619.63</v>
      </c>
      <c r="F19" s="131">
        <f>309390.1-F20</f>
        <v>277254.87</v>
      </c>
      <c r="G19" s="133">
        <f>44214.77</f>
        <v>44214.77</v>
      </c>
      <c r="H19" s="87">
        <f>SUM(F19:G19)</f>
        <v>321469.64</v>
      </c>
      <c r="I19" s="86">
        <f>313952.9-I20</f>
        <v>281416.68000000005</v>
      </c>
      <c r="J19" s="133">
        <f>57245.99</f>
        <v>57245.99</v>
      </c>
      <c r="K19" s="87">
        <f>SUM(I19:J19)</f>
        <v>338662.67000000004</v>
      </c>
      <c r="M19" s="712" t="s">
        <v>15</v>
      </c>
      <c r="N19" s="31" t="s">
        <v>36</v>
      </c>
      <c r="O19" s="131">
        <f>288020.4-O20</f>
        <v>259152.63000000003</v>
      </c>
      <c r="P19" s="132">
        <f>49467</f>
        <v>49467</v>
      </c>
      <c r="Q19" s="87">
        <f>SUM(O19:P19)</f>
        <v>308619.63</v>
      </c>
      <c r="R19" s="131">
        <f>309390.1-R20</f>
        <v>277254.87</v>
      </c>
      <c r="S19" s="133">
        <f>44214.77</f>
        <v>44214.77</v>
      </c>
      <c r="T19" s="87">
        <f>SUM(R19:S19)</f>
        <v>321469.64</v>
      </c>
      <c r="U19" s="86">
        <f>313952.9-U20</f>
        <v>281416.68000000005</v>
      </c>
      <c r="V19" s="133">
        <f>57245.99</f>
        <v>57245.99</v>
      </c>
      <c r="W19" s="87">
        <f>SUM(U19:V19)</f>
        <v>338662.67000000004</v>
      </c>
    </row>
    <row r="20" spans="1:25" hidden="1" x14ac:dyDescent="0.25">
      <c r="A20" s="713"/>
      <c r="B20" s="29" t="s">
        <v>37</v>
      </c>
      <c r="C20" s="134">
        <f>28867.77</f>
        <v>28867.77</v>
      </c>
      <c r="D20" s="135">
        <v>14270.83</v>
      </c>
      <c r="E20" s="98">
        <f>SUM(C20:D20)</f>
        <v>43138.6</v>
      </c>
      <c r="F20" s="134">
        <v>32135.23</v>
      </c>
      <c r="G20" s="136">
        <v>19067.689999999999</v>
      </c>
      <c r="H20" s="98">
        <f>SUM(F20:G20)</f>
        <v>51202.92</v>
      </c>
      <c r="I20" s="134">
        <v>32536.22</v>
      </c>
      <c r="J20" s="136">
        <v>21804.38</v>
      </c>
      <c r="K20" s="98">
        <f>SUM(I20:J20)</f>
        <v>54340.600000000006</v>
      </c>
      <c r="M20" s="713"/>
      <c r="N20" s="29" t="s">
        <v>37</v>
      </c>
      <c r="O20" s="134">
        <f>28867.77</f>
        <v>28867.77</v>
      </c>
      <c r="P20" s="135">
        <v>14270.83</v>
      </c>
      <c r="Q20" s="98">
        <f>SUM(O20:P20)</f>
        <v>43138.6</v>
      </c>
      <c r="R20" s="134">
        <v>32135.23</v>
      </c>
      <c r="S20" s="136">
        <v>19067.689999999999</v>
      </c>
      <c r="T20" s="98">
        <f>SUM(R20:S20)</f>
        <v>51202.92</v>
      </c>
      <c r="U20" s="134">
        <v>32536.22</v>
      </c>
      <c r="V20" s="136">
        <v>21804.38</v>
      </c>
      <c r="W20" s="98">
        <f>SUM(U20:V20)</f>
        <v>54340.600000000006</v>
      </c>
    </row>
    <row r="21" spans="1:25" hidden="1" x14ac:dyDescent="0.25">
      <c r="A21" s="714"/>
      <c r="B21" s="36" t="s">
        <v>1</v>
      </c>
      <c r="C21" s="137">
        <f>C20+C19</f>
        <v>288020.40000000002</v>
      </c>
      <c r="D21" s="138">
        <f>D20+D19</f>
        <v>63737.83</v>
      </c>
      <c r="E21" s="107">
        <f t="shared" ref="E21:E27" si="9">SUM(C21:D21)</f>
        <v>351758.23000000004</v>
      </c>
      <c r="F21" s="137">
        <f>F20+F19</f>
        <v>309390.09999999998</v>
      </c>
      <c r="G21" s="139">
        <f>G20+G19</f>
        <v>63282.459999999992</v>
      </c>
      <c r="H21" s="107">
        <f>SUM(F21:G21)</f>
        <v>372672.55999999994</v>
      </c>
      <c r="I21" s="137">
        <f>I20+I19</f>
        <v>313952.90000000002</v>
      </c>
      <c r="J21" s="139">
        <f>J20+J19</f>
        <v>79050.37</v>
      </c>
      <c r="K21" s="107">
        <f t="shared" ref="K21:K27" si="10">SUM(I21:J21)</f>
        <v>393003.27</v>
      </c>
      <c r="M21" s="714"/>
      <c r="N21" s="36" t="s">
        <v>1</v>
      </c>
      <c r="O21" s="137">
        <f>O20+O19</f>
        <v>288020.40000000002</v>
      </c>
      <c r="P21" s="138">
        <f>P20+P19</f>
        <v>63737.83</v>
      </c>
      <c r="Q21" s="107">
        <f t="shared" ref="Q21:Q27" si="11">SUM(O21:P21)</f>
        <v>351758.23000000004</v>
      </c>
      <c r="R21" s="137">
        <f>R20+R19</f>
        <v>309390.09999999998</v>
      </c>
      <c r="S21" s="139">
        <f>S20+S19</f>
        <v>63282.459999999992</v>
      </c>
      <c r="T21" s="107">
        <f>SUM(R21:S21)</f>
        <v>372672.55999999994</v>
      </c>
      <c r="U21" s="137">
        <f>U20+U19</f>
        <v>313952.90000000002</v>
      </c>
      <c r="V21" s="139">
        <f>V20+V19</f>
        <v>79050.37</v>
      </c>
      <c r="W21" s="107">
        <f t="shared" ref="W21:W27" si="12">SUM(U21:V21)</f>
        <v>393003.27</v>
      </c>
    </row>
    <row r="22" spans="1:25" hidden="1" x14ac:dyDescent="0.25">
      <c r="A22" s="712" t="s">
        <v>16</v>
      </c>
      <c r="B22" s="31" t="s">
        <v>36</v>
      </c>
      <c r="C22" s="131">
        <f>343325.5-C23</f>
        <v>160384.6</v>
      </c>
      <c r="D22" s="132">
        <f>112603</f>
        <v>112603</v>
      </c>
      <c r="E22" s="87">
        <f t="shared" si="9"/>
        <v>272987.59999999998</v>
      </c>
      <c r="F22" s="131">
        <f xml:space="preserve"> 329657.4-F23</f>
        <v>150711.70000000001</v>
      </c>
      <c r="G22" s="133">
        <f>90442.11</f>
        <v>90442.11</v>
      </c>
      <c r="H22" s="87">
        <f t="shared" ref="H22:H27" si="13">SUM(F22:G22)</f>
        <v>241153.81</v>
      </c>
      <c r="I22" s="86">
        <f xml:space="preserve"> 342945.5-I23</f>
        <v>159494.20000000001</v>
      </c>
      <c r="J22" s="133">
        <f>108136.3</f>
        <v>108136.3</v>
      </c>
      <c r="K22" s="87">
        <f t="shared" si="10"/>
        <v>267630.5</v>
      </c>
      <c r="M22" s="712" t="s">
        <v>16</v>
      </c>
      <c r="N22" s="31" t="s">
        <v>36</v>
      </c>
      <c r="O22" s="131">
        <f>343325.5-O23</f>
        <v>160384.6</v>
      </c>
      <c r="P22" s="132">
        <f>112603</f>
        <v>112603</v>
      </c>
      <c r="Q22" s="87">
        <f t="shared" si="11"/>
        <v>272987.59999999998</v>
      </c>
      <c r="R22" s="131">
        <f xml:space="preserve"> 329657.4-R23</f>
        <v>150711.70000000001</v>
      </c>
      <c r="S22" s="133">
        <f>90442.11</f>
        <v>90442.11</v>
      </c>
      <c r="T22" s="87">
        <f t="shared" ref="T22:T27" si="14">SUM(R22:S22)</f>
        <v>241153.81</v>
      </c>
      <c r="U22" s="86">
        <f xml:space="preserve"> 342945.5-U23</f>
        <v>159494.20000000001</v>
      </c>
      <c r="V22" s="133">
        <f>108136.3</f>
        <v>108136.3</v>
      </c>
      <c r="W22" s="87">
        <f t="shared" si="12"/>
        <v>267630.5</v>
      </c>
    </row>
    <row r="23" spans="1:25" hidden="1" x14ac:dyDescent="0.25">
      <c r="A23" s="713"/>
      <c r="B23" s="29" t="s">
        <v>37</v>
      </c>
      <c r="C23" s="134">
        <v>182940.9</v>
      </c>
      <c r="D23" s="135">
        <v>147189.20000000001</v>
      </c>
      <c r="E23" s="98">
        <f t="shared" si="9"/>
        <v>330130.09999999998</v>
      </c>
      <c r="F23" s="134">
        <v>178945.7</v>
      </c>
      <c r="G23" s="136">
        <v>120230</v>
      </c>
      <c r="H23" s="98">
        <f t="shared" si="13"/>
        <v>299175.7</v>
      </c>
      <c r="I23" s="134">
        <v>183451.3</v>
      </c>
      <c r="J23" s="136">
        <v>143872.6</v>
      </c>
      <c r="K23" s="98">
        <f t="shared" si="10"/>
        <v>327323.90000000002</v>
      </c>
      <c r="M23" s="713"/>
      <c r="N23" s="29" t="s">
        <v>37</v>
      </c>
      <c r="O23" s="134">
        <v>182940.9</v>
      </c>
      <c r="P23" s="135">
        <v>147189.20000000001</v>
      </c>
      <c r="Q23" s="98">
        <f t="shared" si="11"/>
        <v>330130.09999999998</v>
      </c>
      <c r="R23" s="134">
        <v>178945.7</v>
      </c>
      <c r="S23" s="136">
        <v>120230</v>
      </c>
      <c r="T23" s="98">
        <f t="shared" si="14"/>
        <v>299175.7</v>
      </c>
      <c r="U23" s="134">
        <v>183451.3</v>
      </c>
      <c r="V23" s="136">
        <v>143872.6</v>
      </c>
      <c r="W23" s="98">
        <f t="shared" si="12"/>
        <v>327323.90000000002</v>
      </c>
    </row>
    <row r="24" spans="1:25" hidden="1" x14ac:dyDescent="0.25">
      <c r="A24" s="714"/>
      <c r="B24" s="36" t="s">
        <v>1</v>
      </c>
      <c r="C24" s="137">
        <f>C23+C22</f>
        <v>343325.5</v>
      </c>
      <c r="D24" s="138">
        <f>D23+D22</f>
        <v>259792.2</v>
      </c>
      <c r="E24" s="107">
        <f t="shared" si="9"/>
        <v>603117.69999999995</v>
      </c>
      <c r="F24" s="137">
        <f>F23+F22</f>
        <v>329657.40000000002</v>
      </c>
      <c r="G24" s="139">
        <f>G23+G22</f>
        <v>210672.11</v>
      </c>
      <c r="H24" s="107">
        <f t="shared" si="13"/>
        <v>540329.51</v>
      </c>
      <c r="I24" s="137">
        <f>I23+I22</f>
        <v>342945.5</v>
      </c>
      <c r="J24" s="139">
        <f>J23+J22</f>
        <v>252008.90000000002</v>
      </c>
      <c r="K24" s="107">
        <f t="shared" si="10"/>
        <v>594954.4</v>
      </c>
      <c r="M24" s="714"/>
      <c r="N24" s="36" t="s">
        <v>1</v>
      </c>
      <c r="O24" s="137">
        <f>O23+O22</f>
        <v>343325.5</v>
      </c>
      <c r="P24" s="138">
        <f>P23+P22</f>
        <v>259792.2</v>
      </c>
      <c r="Q24" s="107">
        <f t="shared" si="11"/>
        <v>603117.69999999995</v>
      </c>
      <c r="R24" s="137">
        <f>R23+R22</f>
        <v>329657.40000000002</v>
      </c>
      <c r="S24" s="139">
        <f>S23+S22</f>
        <v>210672.11</v>
      </c>
      <c r="T24" s="107">
        <f t="shared" si="14"/>
        <v>540329.51</v>
      </c>
      <c r="U24" s="137">
        <f>U23+U22</f>
        <v>342945.5</v>
      </c>
      <c r="V24" s="139">
        <f>V23+V22</f>
        <v>252008.90000000002</v>
      </c>
      <c r="W24" s="107">
        <f t="shared" si="12"/>
        <v>594954.4</v>
      </c>
    </row>
    <row r="25" spans="1:25" hidden="1" x14ac:dyDescent="0.25">
      <c r="A25" s="713" t="s">
        <v>17</v>
      </c>
      <c r="B25" s="29" t="s">
        <v>36</v>
      </c>
      <c r="C25" s="134">
        <f>380009.8-C26</f>
        <v>155022.5</v>
      </c>
      <c r="D25" s="135">
        <f>96288</f>
        <v>96288</v>
      </c>
      <c r="E25" s="98">
        <f t="shared" si="9"/>
        <v>251310.5</v>
      </c>
      <c r="F25" s="134">
        <f xml:space="preserve"> 387548.3-F26</f>
        <v>158534.5</v>
      </c>
      <c r="G25" s="133">
        <f>69030.44</f>
        <v>69030.44</v>
      </c>
      <c r="H25" s="98">
        <f t="shared" si="13"/>
        <v>227564.94</v>
      </c>
      <c r="I25" s="92">
        <f>382299.1-I26</f>
        <v>157568.99999999997</v>
      </c>
      <c r="J25" s="136">
        <f>93786.32</f>
        <v>93786.32</v>
      </c>
      <c r="K25" s="98">
        <f t="shared" si="10"/>
        <v>251355.31999999998</v>
      </c>
      <c r="M25" s="713" t="s">
        <v>17</v>
      </c>
      <c r="N25" s="29" t="s">
        <v>36</v>
      </c>
      <c r="O25" s="134">
        <f>380009.8-O26</f>
        <v>155022.5</v>
      </c>
      <c r="P25" s="135">
        <f>96288</f>
        <v>96288</v>
      </c>
      <c r="Q25" s="98">
        <f t="shared" si="11"/>
        <v>251310.5</v>
      </c>
      <c r="R25" s="134">
        <f xml:space="preserve"> 387548.3-R26</f>
        <v>158534.5</v>
      </c>
      <c r="S25" s="140">
        <f>69030.44</f>
        <v>69030.44</v>
      </c>
      <c r="T25" s="98">
        <f t="shared" si="14"/>
        <v>227564.94</v>
      </c>
      <c r="U25" s="92">
        <f>382299.1-U26</f>
        <v>157568.99999999997</v>
      </c>
      <c r="V25" s="136">
        <f>93786.32</f>
        <v>93786.32</v>
      </c>
      <c r="W25" s="98">
        <f t="shared" si="12"/>
        <v>251355.31999999998</v>
      </c>
      <c r="X25" s="52">
        <f>P25-S25</f>
        <v>27257.559999999998</v>
      </c>
      <c r="Y25" s="29">
        <f>X25/P25*100</f>
        <v>28.308366566965766</v>
      </c>
    </row>
    <row r="26" spans="1:25" hidden="1" x14ac:dyDescent="0.25">
      <c r="A26" s="713" t="s">
        <v>17</v>
      </c>
      <c r="B26" s="29" t="s">
        <v>37</v>
      </c>
      <c r="C26" s="134">
        <f>224987.3</f>
        <v>224987.3</v>
      </c>
      <c r="D26" s="135">
        <v>79370.600000000006</v>
      </c>
      <c r="E26" s="98">
        <f t="shared" si="9"/>
        <v>304357.90000000002</v>
      </c>
      <c r="F26" s="134">
        <v>229013.8</v>
      </c>
      <c r="G26" s="136">
        <v>72432.350000000006</v>
      </c>
      <c r="H26" s="98">
        <f t="shared" si="13"/>
        <v>301446.15000000002</v>
      </c>
      <c r="I26" s="134">
        <v>224730.1</v>
      </c>
      <c r="J26" s="136">
        <v>82134.67</v>
      </c>
      <c r="K26" s="98">
        <f t="shared" si="10"/>
        <v>306864.77</v>
      </c>
      <c r="M26" s="713" t="s">
        <v>17</v>
      </c>
      <c r="N26" s="29" t="s">
        <v>37</v>
      </c>
      <c r="O26" s="134">
        <f>224987.3</f>
        <v>224987.3</v>
      </c>
      <c r="P26" s="135">
        <v>79370.600000000006</v>
      </c>
      <c r="Q26" s="98">
        <f t="shared" si="11"/>
        <v>304357.90000000002</v>
      </c>
      <c r="R26" s="134">
        <v>229013.8</v>
      </c>
      <c r="S26" s="136">
        <v>72432.350000000006</v>
      </c>
      <c r="T26" s="98">
        <f t="shared" si="14"/>
        <v>301446.15000000002</v>
      </c>
      <c r="U26" s="134">
        <v>224730.1</v>
      </c>
      <c r="V26" s="136">
        <v>82134.67</v>
      </c>
      <c r="W26" s="98">
        <f t="shared" si="12"/>
        <v>306864.77</v>
      </c>
    </row>
    <row r="27" spans="1:25" hidden="1" x14ac:dyDescent="0.25">
      <c r="A27" s="713"/>
      <c r="B27" s="29" t="s">
        <v>1</v>
      </c>
      <c r="C27" s="137">
        <f>C26+C25</f>
        <v>380009.8</v>
      </c>
      <c r="D27" s="138">
        <f>D26+D25</f>
        <v>175658.6</v>
      </c>
      <c r="E27" s="98">
        <f t="shared" si="9"/>
        <v>555668.4</v>
      </c>
      <c r="F27" s="137">
        <f>F26+F25</f>
        <v>387548.3</v>
      </c>
      <c r="G27" s="139">
        <f>G26+G25</f>
        <v>141462.79</v>
      </c>
      <c r="H27" s="98">
        <f t="shared" si="13"/>
        <v>529011.09</v>
      </c>
      <c r="I27" s="137">
        <f>I26+I25</f>
        <v>382299.1</v>
      </c>
      <c r="J27" s="139">
        <f>J26+J25</f>
        <v>175920.99</v>
      </c>
      <c r="K27" s="98">
        <f t="shared" si="10"/>
        <v>558220.09</v>
      </c>
      <c r="M27" s="713"/>
      <c r="N27" s="29" t="s">
        <v>1</v>
      </c>
      <c r="O27" s="137">
        <f>O26+O25</f>
        <v>380009.8</v>
      </c>
      <c r="P27" s="138">
        <f>P26+P25</f>
        <v>175658.6</v>
      </c>
      <c r="Q27" s="98">
        <f t="shared" si="11"/>
        <v>555668.4</v>
      </c>
      <c r="R27" s="137">
        <f>R26+R25</f>
        <v>387548.3</v>
      </c>
      <c r="S27" s="139">
        <f>S26+S25</f>
        <v>141462.79</v>
      </c>
      <c r="T27" s="98">
        <f t="shared" si="14"/>
        <v>529011.09</v>
      </c>
      <c r="U27" s="137">
        <f>U26+U25</f>
        <v>382299.1</v>
      </c>
      <c r="V27" s="139">
        <f>V26+V25</f>
        <v>175920.99</v>
      </c>
      <c r="W27" s="98">
        <f t="shared" si="12"/>
        <v>558220.09</v>
      </c>
    </row>
    <row r="28" spans="1:25" hidden="1" x14ac:dyDescent="0.25">
      <c r="A28" s="116" t="s">
        <v>1</v>
      </c>
      <c r="B28" s="39"/>
      <c r="C28" s="141">
        <f t="shared" ref="C28:D28" si="15">+C21+C24+C27</f>
        <v>1011355.7</v>
      </c>
      <c r="D28" s="142">
        <f t="shared" si="15"/>
        <v>499188.63</v>
      </c>
      <c r="E28" s="143">
        <f>+E21+E24+E27</f>
        <v>1510544.33</v>
      </c>
      <c r="F28" s="141">
        <f t="shared" ref="F28:J28" si="16">+F21+F24+F27</f>
        <v>1026595.8</v>
      </c>
      <c r="G28" s="142">
        <f t="shared" si="16"/>
        <v>415417.36</v>
      </c>
      <c r="H28" s="143">
        <f>+H21+H24+H27</f>
        <v>1442013.16</v>
      </c>
      <c r="I28" s="141">
        <f t="shared" si="16"/>
        <v>1039197.5</v>
      </c>
      <c r="J28" s="142">
        <f t="shared" si="16"/>
        <v>506980.26</v>
      </c>
      <c r="K28" s="143">
        <f>+K21+K24+K27</f>
        <v>1546177.76</v>
      </c>
      <c r="M28" s="116" t="s">
        <v>1</v>
      </c>
      <c r="N28" s="39"/>
      <c r="O28" s="141">
        <f t="shared" ref="O28:P28" si="17">+O21+O24+O27</f>
        <v>1011355.7</v>
      </c>
      <c r="P28" s="142">
        <f t="shared" si="17"/>
        <v>499188.63</v>
      </c>
      <c r="Q28" s="143">
        <f>+Q21+Q24+Q27</f>
        <v>1510544.33</v>
      </c>
      <c r="R28" s="141">
        <f t="shared" ref="R28:S28" si="18">+R21+R24+R27</f>
        <v>1026595.8</v>
      </c>
      <c r="S28" s="142">
        <f t="shared" si="18"/>
        <v>415417.36</v>
      </c>
      <c r="T28" s="143">
        <f>+T21+T24+T27</f>
        <v>1442013.16</v>
      </c>
      <c r="U28" s="141">
        <f t="shared" ref="U28:V28" si="19">+U21+U24+U27</f>
        <v>1039197.5</v>
      </c>
      <c r="V28" s="142">
        <f t="shared" si="19"/>
        <v>506980.26</v>
      </c>
      <c r="W28" s="143">
        <f>+W21+W24+W27</f>
        <v>1546177.76</v>
      </c>
    </row>
    <row r="29" spans="1:25" hidden="1" x14ac:dyDescent="0.25">
      <c r="B29" s="52"/>
      <c r="C29" s="52"/>
      <c r="D29" s="52"/>
      <c r="E29" s="52"/>
      <c r="F29" s="52"/>
      <c r="G29" s="52"/>
      <c r="H29" s="52"/>
      <c r="I29" s="52"/>
      <c r="J29" s="52"/>
    </row>
    <row r="30" spans="1:25" x14ac:dyDescent="0.25">
      <c r="B30" s="601" t="s">
        <v>811</v>
      </c>
      <c r="C30" s="52"/>
      <c r="D30" s="52"/>
      <c r="E30" s="52"/>
      <c r="F30" s="52"/>
      <c r="G30" s="52"/>
      <c r="H30" s="52"/>
      <c r="I30" s="52"/>
      <c r="J30" s="52"/>
    </row>
    <row r="31" spans="1:25" x14ac:dyDescent="0.25">
      <c r="B31" s="601" t="s">
        <v>812</v>
      </c>
      <c r="C31" s="52"/>
      <c r="D31" s="52"/>
      <c r="E31" s="52"/>
      <c r="F31" s="52"/>
      <c r="G31" s="52"/>
      <c r="H31" s="52"/>
      <c r="I31" s="52"/>
      <c r="J31" s="52"/>
    </row>
    <row r="32" spans="1:25" x14ac:dyDescent="0.25">
      <c r="A32" s="127"/>
      <c r="B32" s="31"/>
      <c r="C32" s="708">
        <v>2019</v>
      </c>
      <c r="D32" s="704"/>
      <c r="E32" s="709"/>
      <c r="F32" s="708">
        <v>2020</v>
      </c>
      <c r="G32" s="704"/>
      <c r="H32" s="709"/>
      <c r="I32" s="708">
        <v>2021</v>
      </c>
      <c r="J32" s="704"/>
      <c r="K32" s="709"/>
    </row>
    <row r="33" spans="1:11" ht="45" x14ac:dyDescent="0.25">
      <c r="A33" s="79"/>
      <c r="C33" s="71" t="s">
        <v>34</v>
      </c>
      <c r="D33" s="128" t="s">
        <v>35</v>
      </c>
      <c r="E33" s="129" t="s">
        <v>32</v>
      </c>
      <c r="F33" s="71" t="s">
        <v>34</v>
      </c>
      <c r="G33" s="130" t="s">
        <v>35</v>
      </c>
      <c r="H33" s="129" t="s">
        <v>32</v>
      </c>
      <c r="I33" s="71" t="s">
        <v>34</v>
      </c>
      <c r="J33" s="130" t="s">
        <v>35</v>
      </c>
      <c r="K33" s="129" t="s">
        <v>32</v>
      </c>
    </row>
    <row r="34" spans="1:11" x14ac:dyDescent="0.25">
      <c r="A34" s="712" t="s">
        <v>15</v>
      </c>
      <c r="B34" s="31" t="s">
        <v>36</v>
      </c>
      <c r="C34" s="144">
        <f t="shared" ref="C34:K34" si="20">C19/C$21*100</f>
        <v>89.977178699842099</v>
      </c>
      <c r="D34" s="145">
        <f t="shared" si="20"/>
        <v>77.610110039830346</v>
      </c>
      <c r="E34" s="146">
        <f t="shared" si="20"/>
        <v>87.736292623487429</v>
      </c>
      <c r="F34" s="144">
        <f t="shared" si="20"/>
        <v>89.613361901366602</v>
      </c>
      <c r="G34" s="145">
        <f t="shared" si="20"/>
        <v>69.868917864444597</v>
      </c>
      <c r="H34" s="146">
        <f t="shared" si="20"/>
        <v>86.260614411750652</v>
      </c>
      <c r="I34" s="144">
        <f t="shared" si="20"/>
        <v>89.636591985613137</v>
      </c>
      <c r="J34" s="145">
        <f t="shared" si="20"/>
        <v>72.417105701086541</v>
      </c>
      <c r="K34" s="146">
        <f t="shared" si="20"/>
        <v>86.172990367230284</v>
      </c>
    </row>
    <row r="35" spans="1:11" x14ac:dyDescent="0.25">
      <c r="A35" s="713"/>
      <c r="B35" s="29" t="s">
        <v>37</v>
      </c>
      <c r="C35" s="147">
        <f t="shared" ref="C35:K35" si="21">C20/C$21*100</f>
        <v>10.022821300157906</v>
      </c>
      <c r="D35" s="148">
        <f t="shared" si="21"/>
        <v>22.389889960169651</v>
      </c>
      <c r="E35" s="149">
        <f t="shared" si="21"/>
        <v>12.263707376512553</v>
      </c>
      <c r="F35" s="147">
        <f t="shared" si="21"/>
        <v>10.386638098633409</v>
      </c>
      <c r="G35" s="150">
        <f t="shared" si="21"/>
        <v>30.131082135555413</v>
      </c>
      <c r="H35" s="149">
        <f t="shared" si="21"/>
        <v>13.739385588249375</v>
      </c>
      <c r="I35" s="147">
        <f t="shared" si="21"/>
        <v>10.363408014386872</v>
      </c>
      <c r="J35" s="150">
        <f t="shared" si="21"/>
        <v>27.58289429891347</v>
      </c>
      <c r="K35" s="149">
        <f t="shared" si="21"/>
        <v>13.827009632769723</v>
      </c>
    </row>
    <row r="36" spans="1:11" x14ac:dyDescent="0.25">
      <c r="A36" s="714"/>
      <c r="B36" s="36" t="s">
        <v>1</v>
      </c>
      <c r="C36" s="151">
        <f t="shared" ref="C36:K36" si="22">C21/C$21*100</f>
        <v>100</v>
      </c>
      <c r="D36" s="152">
        <f t="shared" si="22"/>
        <v>100</v>
      </c>
      <c r="E36" s="149">
        <f t="shared" si="22"/>
        <v>100</v>
      </c>
      <c r="F36" s="151">
        <f t="shared" si="22"/>
        <v>100</v>
      </c>
      <c r="G36" s="153">
        <f t="shared" si="22"/>
        <v>100</v>
      </c>
      <c r="H36" s="149">
        <f t="shared" si="22"/>
        <v>100</v>
      </c>
      <c r="I36" s="151">
        <f t="shared" si="22"/>
        <v>100</v>
      </c>
      <c r="J36" s="153">
        <f t="shared" si="22"/>
        <v>100</v>
      </c>
      <c r="K36" s="149">
        <f t="shared" si="22"/>
        <v>100</v>
      </c>
    </row>
    <row r="37" spans="1:11" x14ac:dyDescent="0.25">
      <c r="A37" s="712" t="s">
        <v>16</v>
      </c>
      <c r="B37" s="31" t="s">
        <v>36</v>
      </c>
      <c r="C37" s="144">
        <f>C22/C$24*100</f>
        <v>46.715026993334313</v>
      </c>
      <c r="D37" s="145">
        <f t="shared" ref="D37:K37" si="23">D22/D$24*100</f>
        <v>43.343487602784073</v>
      </c>
      <c r="E37" s="146">
        <f t="shared" si="23"/>
        <v>45.262740589440504</v>
      </c>
      <c r="F37" s="144">
        <f t="shared" si="23"/>
        <v>45.717675380561765</v>
      </c>
      <c r="G37" s="145">
        <f t="shared" si="23"/>
        <v>42.930272070659946</v>
      </c>
      <c r="H37" s="146">
        <f t="shared" si="23"/>
        <v>44.630879035276081</v>
      </c>
      <c r="I37" s="144">
        <f t="shared" si="23"/>
        <v>46.507156384906644</v>
      </c>
      <c r="J37" s="145">
        <f t="shared" si="23"/>
        <v>42.909714696584125</v>
      </c>
      <c r="K37" s="146">
        <f t="shared" si="23"/>
        <v>44.983363430878057</v>
      </c>
    </row>
    <row r="38" spans="1:11" x14ac:dyDescent="0.25">
      <c r="A38" s="713"/>
      <c r="B38" s="29" t="s">
        <v>37</v>
      </c>
      <c r="C38" s="147">
        <f>C23/C$24*100</f>
        <v>53.28497300666568</v>
      </c>
      <c r="D38" s="148">
        <f t="shared" ref="D38:K39" si="24">D23/D$24*100</f>
        <v>56.656512397215927</v>
      </c>
      <c r="E38" s="149">
        <f t="shared" si="24"/>
        <v>54.737259410559503</v>
      </c>
      <c r="F38" s="147">
        <f t="shared" si="24"/>
        <v>54.282324619438235</v>
      </c>
      <c r="G38" s="150">
        <f t="shared" si="24"/>
        <v>57.069727929340054</v>
      </c>
      <c r="H38" s="149">
        <f t="shared" si="24"/>
        <v>55.369120964723919</v>
      </c>
      <c r="I38" s="147">
        <f t="shared" si="24"/>
        <v>53.492843615093356</v>
      </c>
      <c r="J38" s="150">
        <f t="shared" si="24"/>
        <v>57.090285303415868</v>
      </c>
      <c r="K38" s="149">
        <f t="shared" si="24"/>
        <v>55.016636569121935</v>
      </c>
    </row>
    <row r="39" spans="1:11" x14ac:dyDescent="0.25">
      <c r="A39" s="714"/>
      <c r="B39" s="36" t="s">
        <v>1</v>
      </c>
      <c r="C39" s="151">
        <f>C24/C$24*100</f>
        <v>100</v>
      </c>
      <c r="D39" s="152">
        <f t="shared" si="24"/>
        <v>100</v>
      </c>
      <c r="E39" s="149">
        <f t="shared" si="24"/>
        <v>100</v>
      </c>
      <c r="F39" s="151">
        <f t="shared" si="24"/>
        <v>100</v>
      </c>
      <c r="G39" s="153">
        <f t="shared" si="24"/>
        <v>100</v>
      </c>
      <c r="H39" s="149">
        <f t="shared" si="24"/>
        <v>100</v>
      </c>
      <c r="I39" s="151">
        <f t="shared" si="24"/>
        <v>100</v>
      </c>
      <c r="J39" s="153">
        <f t="shared" si="24"/>
        <v>100</v>
      </c>
      <c r="K39" s="149">
        <f t="shared" si="24"/>
        <v>100</v>
      </c>
    </row>
    <row r="40" spans="1:11" x14ac:dyDescent="0.25">
      <c r="A40" s="712" t="s">
        <v>17</v>
      </c>
      <c r="B40" s="31" t="s">
        <v>36</v>
      </c>
      <c r="C40" s="144">
        <f>C25/C$27*100</f>
        <v>40.794342672215294</v>
      </c>
      <c r="D40" s="145">
        <f t="shared" ref="D40:K40" si="25">D25/D$27*100</f>
        <v>54.815420366551933</v>
      </c>
      <c r="E40" s="146">
        <f t="shared" si="25"/>
        <v>45.226703551974524</v>
      </c>
      <c r="F40" s="144">
        <f t="shared" si="25"/>
        <v>40.907030168884759</v>
      </c>
      <c r="G40" s="145">
        <f t="shared" si="25"/>
        <v>48.797595466624124</v>
      </c>
      <c r="H40" s="146">
        <f t="shared" si="25"/>
        <v>43.017045257028549</v>
      </c>
      <c r="I40" s="144">
        <f t="shared" si="25"/>
        <v>41.21615771525488</v>
      </c>
      <c r="J40" s="145">
        <f t="shared" si="25"/>
        <v>53.311614492392302</v>
      </c>
      <c r="K40" s="146">
        <f t="shared" si="25"/>
        <v>45.027996036473709</v>
      </c>
    </row>
    <row r="41" spans="1:11" x14ac:dyDescent="0.25">
      <c r="A41" s="713" t="s">
        <v>17</v>
      </c>
      <c r="B41" s="29" t="s">
        <v>37</v>
      </c>
      <c r="C41" s="147">
        <f>C26/C$27*100</f>
        <v>59.205657327784699</v>
      </c>
      <c r="D41" s="148">
        <f t="shared" ref="D41:K42" si="26">D26/D$27*100</f>
        <v>45.184579633448067</v>
      </c>
      <c r="E41" s="149">
        <f t="shared" si="26"/>
        <v>54.773296448025476</v>
      </c>
      <c r="F41" s="147">
        <f t="shared" si="26"/>
        <v>59.092969831115241</v>
      </c>
      <c r="G41" s="150">
        <f t="shared" si="26"/>
        <v>51.202404533375876</v>
      </c>
      <c r="H41" s="149">
        <f t="shared" si="26"/>
        <v>56.982954742971458</v>
      </c>
      <c r="I41" s="147">
        <f t="shared" si="26"/>
        <v>58.783842284745113</v>
      </c>
      <c r="J41" s="150">
        <f t="shared" si="26"/>
        <v>46.688385507607705</v>
      </c>
      <c r="K41" s="149">
        <f t="shared" si="26"/>
        <v>54.972003963526298</v>
      </c>
    </row>
    <row r="42" spans="1:11" x14ac:dyDescent="0.25">
      <c r="A42" s="714"/>
      <c r="B42" s="36" t="s">
        <v>1</v>
      </c>
      <c r="C42" s="151">
        <f>C27/C$27*100</f>
        <v>100</v>
      </c>
      <c r="D42" s="152">
        <f t="shared" si="26"/>
        <v>100</v>
      </c>
      <c r="E42" s="154">
        <f t="shared" si="26"/>
        <v>100</v>
      </c>
      <c r="F42" s="151">
        <f t="shared" si="26"/>
        <v>100</v>
      </c>
      <c r="G42" s="153">
        <f t="shared" si="26"/>
        <v>100</v>
      </c>
      <c r="H42" s="154">
        <f t="shared" si="26"/>
        <v>100</v>
      </c>
      <c r="I42" s="151">
        <f t="shared" si="26"/>
        <v>100</v>
      </c>
      <c r="J42" s="153">
        <f t="shared" si="26"/>
        <v>100</v>
      </c>
      <c r="K42" s="154">
        <f t="shared" si="26"/>
        <v>100</v>
      </c>
    </row>
    <row r="43" spans="1:11" x14ac:dyDescent="0.25">
      <c r="B43" s="52"/>
      <c r="C43" s="52"/>
      <c r="D43" s="52"/>
      <c r="E43" s="52"/>
      <c r="F43" s="52"/>
      <c r="G43" s="52"/>
      <c r="H43" s="52"/>
      <c r="I43" s="52"/>
      <c r="J43" s="52"/>
    </row>
    <row r="44" spans="1:11" hidden="1" x14ac:dyDescent="0.25">
      <c r="A44" s="127"/>
      <c r="B44" s="31"/>
      <c r="C44" s="708">
        <v>2019</v>
      </c>
      <c r="D44" s="704"/>
      <c r="E44" s="709"/>
      <c r="F44" s="708">
        <v>2020</v>
      </c>
      <c r="G44" s="704"/>
      <c r="H44" s="709"/>
      <c r="I44" s="708">
        <v>2021</v>
      </c>
      <c r="J44" s="704"/>
      <c r="K44" s="709"/>
    </row>
    <row r="45" spans="1:11" ht="45" hidden="1" x14ac:dyDescent="0.25">
      <c r="A45" s="79"/>
      <c r="C45" s="71" t="s">
        <v>34</v>
      </c>
      <c r="D45" s="128" t="s">
        <v>35</v>
      </c>
      <c r="E45" s="129" t="s">
        <v>32</v>
      </c>
      <c r="F45" s="71" t="s">
        <v>34</v>
      </c>
      <c r="G45" s="130" t="s">
        <v>35</v>
      </c>
      <c r="H45" s="129" t="s">
        <v>32</v>
      </c>
      <c r="I45" s="71" t="s">
        <v>34</v>
      </c>
      <c r="J45" s="130" t="s">
        <v>35</v>
      </c>
      <c r="K45" s="129" t="s">
        <v>32</v>
      </c>
    </row>
    <row r="46" spans="1:11" hidden="1" x14ac:dyDescent="0.25">
      <c r="A46" s="712" t="s">
        <v>15</v>
      </c>
      <c r="B46" s="31" t="s">
        <v>36</v>
      </c>
      <c r="C46" s="144">
        <f t="shared" ref="C46:C54" si="27">C19/$E19*100</f>
        <v>83.971531558118983</v>
      </c>
      <c r="D46" s="145">
        <f t="shared" ref="D46:E46" si="28">D19/$E19*100</f>
        <v>16.028468441881031</v>
      </c>
      <c r="E46" s="146">
        <f t="shared" si="28"/>
        <v>100</v>
      </c>
      <c r="F46" s="144">
        <f t="shared" ref="F46:F54" si="29">F19/$H19*100</f>
        <v>86.246051104545984</v>
      </c>
      <c r="G46" s="155">
        <f t="shared" ref="G46:H46" si="30">G19/$H19*100</f>
        <v>13.753948895454013</v>
      </c>
      <c r="H46" s="146">
        <f t="shared" si="30"/>
        <v>100</v>
      </c>
      <c r="I46" s="144">
        <f t="shared" ref="I46:I54" si="31">I19/$K19*100</f>
        <v>83.096457014290948</v>
      </c>
      <c r="J46" s="145">
        <f t="shared" ref="J46:K46" si="32">J19/$K19*100</f>
        <v>16.903542985709052</v>
      </c>
      <c r="K46" s="146">
        <f t="shared" si="32"/>
        <v>100</v>
      </c>
    </row>
    <row r="47" spans="1:11" hidden="1" x14ac:dyDescent="0.25">
      <c r="A47" s="713"/>
      <c r="B47" s="29" t="s">
        <v>37</v>
      </c>
      <c r="C47" s="147">
        <f t="shared" si="27"/>
        <v>66.918652900186842</v>
      </c>
      <c r="D47" s="148">
        <f t="shared" ref="D47:E54" si="33">D20/$E20*100</f>
        <v>33.081347099813165</v>
      </c>
      <c r="E47" s="149">
        <f t="shared" si="33"/>
        <v>100</v>
      </c>
      <c r="F47" s="147">
        <f t="shared" si="29"/>
        <v>62.760541781601518</v>
      </c>
      <c r="G47" s="150">
        <f t="shared" ref="G47:H54" si="34">G20/$H20*100</f>
        <v>37.239458218398482</v>
      </c>
      <c r="H47" s="149">
        <f t="shared" si="34"/>
        <v>100</v>
      </c>
      <c r="I47" s="147">
        <f t="shared" si="31"/>
        <v>59.874605727577531</v>
      </c>
      <c r="J47" s="150">
        <f t="shared" ref="J47:K54" si="35">J20/$K20*100</f>
        <v>40.125394272422461</v>
      </c>
      <c r="K47" s="149">
        <f t="shared" si="35"/>
        <v>100</v>
      </c>
    </row>
    <row r="48" spans="1:11" hidden="1" x14ac:dyDescent="0.25">
      <c r="A48" s="714"/>
      <c r="B48" s="36" t="s">
        <v>1</v>
      </c>
      <c r="C48" s="151">
        <f t="shared" si="27"/>
        <v>81.880216420238412</v>
      </c>
      <c r="D48" s="152">
        <f t="shared" si="33"/>
        <v>18.119783579761588</v>
      </c>
      <c r="E48" s="149">
        <f t="shared" si="33"/>
        <v>100</v>
      </c>
      <c r="F48" s="151">
        <f t="shared" si="29"/>
        <v>83.019286421302397</v>
      </c>
      <c r="G48" s="153">
        <f t="shared" si="34"/>
        <v>16.98071357869761</v>
      </c>
      <c r="H48" s="149">
        <f t="shared" si="34"/>
        <v>100</v>
      </c>
      <c r="I48" s="151">
        <f t="shared" si="31"/>
        <v>79.885569399969626</v>
      </c>
      <c r="J48" s="153">
        <f t="shared" si="35"/>
        <v>20.114430600030374</v>
      </c>
      <c r="K48" s="149">
        <f t="shared" si="35"/>
        <v>100</v>
      </c>
    </row>
    <row r="49" spans="1:11" hidden="1" x14ac:dyDescent="0.25">
      <c r="A49" s="712" t="s">
        <v>16</v>
      </c>
      <c r="B49" s="31" t="s">
        <v>36</v>
      </c>
      <c r="C49" s="144">
        <f t="shared" si="27"/>
        <v>58.751606300066385</v>
      </c>
      <c r="D49" s="145">
        <f t="shared" si="33"/>
        <v>41.248393699933629</v>
      </c>
      <c r="E49" s="146">
        <f t="shared" si="33"/>
        <v>100</v>
      </c>
      <c r="F49" s="144">
        <f t="shared" si="29"/>
        <v>62.496089114246224</v>
      </c>
      <c r="G49" s="155">
        <f t="shared" si="34"/>
        <v>37.50391088575379</v>
      </c>
      <c r="H49" s="146">
        <f t="shared" si="34"/>
        <v>100</v>
      </c>
      <c r="I49" s="144">
        <f t="shared" si="31"/>
        <v>59.594926587216335</v>
      </c>
      <c r="J49" s="145">
        <f t="shared" si="35"/>
        <v>40.405073412783672</v>
      </c>
      <c r="K49" s="146">
        <f t="shared" si="35"/>
        <v>100</v>
      </c>
    </row>
    <row r="50" spans="1:11" hidden="1" x14ac:dyDescent="0.25">
      <c r="A50" s="713"/>
      <c r="B50" s="29" t="s">
        <v>37</v>
      </c>
      <c r="C50" s="147">
        <f t="shared" si="27"/>
        <v>55.414789502683945</v>
      </c>
      <c r="D50" s="148">
        <f t="shared" si="33"/>
        <v>44.585210497316062</v>
      </c>
      <c r="E50" s="149">
        <f t="shared" si="33"/>
        <v>100</v>
      </c>
      <c r="F50" s="147">
        <f t="shared" si="29"/>
        <v>59.812912612889349</v>
      </c>
      <c r="G50" s="150">
        <f t="shared" si="34"/>
        <v>40.187087387110651</v>
      </c>
      <c r="H50" s="149">
        <f t="shared" si="34"/>
        <v>100</v>
      </c>
      <c r="I50" s="147">
        <f t="shared" si="31"/>
        <v>56.045800505248764</v>
      </c>
      <c r="J50" s="150">
        <f t="shared" si="35"/>
        <v>43.954199494751222</v>
      </c>
      <c r="K50" s="149">
        <f t="shared" si="35"/>
        <v>100</v>
      </c>
    </row>
    <row r="51" spans="1:11" hidden="1" x14ac:dyDescent="0.25">
      <c r="A51" s="714"/>
      <c r="B51" s="36" t="s">
        <v>1</v>
      </c>
      <c r="C51" s="151">
        <f t="shared" si="27"/>
        <v>56.925124233628033</v>
      </c>
      <c r="D51" s="152">
        <f t="shared" si="33"/>
        <v>43.074875766371974</v>
      </c>
      <c r="E51" s="149">
        <f t="shared" si="33"/>
        <v>100</v>
      </c>
      <c r="F51" s="151">
        <f t="shared" si="29"/>
        <v>61.010437871512892</v>
      </c>
      <c r="G51" s="153">
        <f t="shared" si="34"/>
        <v>38.989562128487108</v>
      </c>
      <c r="H51" s="149">
        <f t="shared" si="34"/>
        <v>100</v>
      </c>
      <c r="I51" s="151">
        <f t="shared" si="31"/>
        <v>57.642316789320326</v>
      </c>
      <c r="J51" s="153">
        <f t="shared" si="35"/>
        <v>42.357683210679674</v>
      </c>
      <c r="K51" s="149">
        <f t="shared" si="35"/>
        <v>100</v>
      </c>
    </row>
    <row r="52" spans="1:11" hidden="1" x14ac:dyDescent="0.25">
      <c r="A52" s="712" t="s">
        <v>17</v>
      </c>
      <c r="B52" s="31" t="s">
        <v>36</v>
      </c>
      <c r="C52" s="144">
        <f t="shared" si="27"/>
        <v>61.685643854912556</v>
      </c>
      <c r="D52" s="145">
        <f t="shared" si="33"/>
        <v>38.314356145087451</v>
      </c>
      <c r="E52" s="146">
        <f t="shared" si="33"/>
        <v>100</v>
      </c>
      <c r="F52" s="144">
        <f t="shared" si="29"/>
        <v>69.665608419293406</v>
      </c>
      <c r="G52" s="155">
        <f t="shared" si="34"/>
        <v>30.334391580706587</v>
      </c>
      <c r="H52" s="146">
        <f t="shared" si="34"/>
        <v>100</v>
      </c>
      <c r="I52" s="144">
        <f t="shared" si="31"/>
        <v>62.687752143061857</v>
      </c>
      <c r="J52" s="145">
        <f t="shared" si="35"/>
        <v>37.31224785693815</v>
      </c>
      <c r="K52" s="146">
        <f t="shared" si="35"/>
        <v>100</v>
      </c>
    </row>
    <row r="53" spans="1:11" hidden="1" x14ac:dyDescent="0.25">
      <c r="A53" s="713" t="s">
        <v>17</v>
      </c>
      <c r="B53" s="29" t="s">
        <v>37</v>
      </c>
      <c r="C53" s="147">
        <f t="shared" si="27"/>
        <v>73.921951754825471</v>
      </c>
      <c r="D53" s="148">
        <f t="shared" si="33"/>
        <v>26.078048245174511</v>
      </c>
      <c r="E53" s="149">
        <f t="shared" si="33"/>
        <v>100</v>
      </c>
      <c r="F53" s="147">
        <f t="shared" si="29"/>
        <v>75.971711697097462</v>
      </c>
      <c r="G53" s="150">
        <f t="shared" si="34"/>
        <v>24.028288302902524</v>
      </c>
      <c r="H53" s="149">
        <f t="shared" si="34"/>
        <v>100</v>
      </c>
      <c r="I53" s="147">
        <f t="shared" si="31"/>
        <v>73.234245821050095</v>
      </c>
      <c r="J53" s="150">
        <f t="shared" si="35"/>
        <v>26.765754178949898</v>
      </c>
      <c r="K53" s="149">
        <f t="shared" si="35"/>
        <v>100</v>
      </c>
    </row>
    <row r="54" spans="1:11" hidden="1" x14ac:dyDescent="0.25">
      <c r="A54" s="714"/>
      <c r="B54" s="36" t="s">
        <v>1</v>
      </c>
      <c r="C54" s="151">
        <f t="shared" si="27"/>
        <v>68.387873055225015</v>
      </c>
      <c r="D54" s="152">
        <f t="shared" si="33"/>
        <v>31.612126944774978</v>
      </c>
      <c r="E54" s="154">
        <f t="shared" si="33"/>
        <v>100</v>
      </c>
      <c r="F54" s="151">
        <f t="shared" si="29"/>
        <v>73.259012396129535</v>
      </c>
      <c r="G54" s="153">
        <f t="shared" si="34"/>
        <v>26.740987603870465</v>
      </c>
      <c r="H54" s="154">
        <f t="shared" si="34"/>
        <v>100</v>
      </c>
      <c r="I54" s="151">
        <f t="shared" si="31"/>
        <v>68.485371065738605</v>
      </c>
      <c r="J54" s="153">
        <f t="shared" si="35"/>
        <v>31.514628934261395</v>
      </c>
      <c r="K54" s="154">
        <f t="shared" si="35"/>
        <v>100</v>
      </c>
    </row>
    <row r="55" spans="1:11" hidden="1" x14ac:dyDescent="0.25">
      <c r="B55" s="52"/>
      <c r="C55" s="52"/>
      <c r="D55" s="52"/>
      <c r="E55" s="52"/>
      <c r="F55" s="52"/>
      <c r="G55" s="52"/>
      <c r="H55" s="52"/>
      <c r="I55" s="52"/>
      <c r="J55" s="52"/>
    </row>
    <row r="56" spans="1:11" hidden="1" x14ac:dyDescent="0.25">
      <c r="B56" s="52"/>
      <c r="C56" s="52"/>
      <c r="D56" s="52"/>
      <c r="E56" s="52"/>
      <c r="F56" s="52"/>
      <c r="G56" s="52"/>
      <c r="H56" s="52"/>
      <c r="I56" s="52"/>
      <c r="J56" s="52"/>
    </row>
    <row r="57" spans="1:11" hidden="1" x14ac:dyDescent="0.25">
      <c r="B57" s="52"/>
      <c r="C57" s="52"/>
      <c r="D57" s="52"/>
      <c r="E57" s="52"/>
      <c r="F57" s="52"/>
      <c r="G57" s="52"/>
      <c r="H57" s="52"/>
      <c r="I57" s="52"/>
      <c r="J57" s="52"/>
    </row>
    <row r="58" spans="1:11" hidden="1" x14ac:dyDescent="0.25">
      <c r="A58" s="71"/>
      <c r="B58" s="708">
        <v>2019</v>
      </c>
      <c r="C58" s="704"/>
      <c r="D58" s="709"/>
      <c r="E58" s="708">
        <v>2020</v>
      </c>
      <c r="F58" s="704"/>
      <c r="G58" s="709"/>
      <c r="H58" s="708">
        <v>2021</v>
      </c>
      <c r="I58" s="704"/>
      <c r="J58" s="709"/>
    </row>
    <row r="59" spans="1:11" hidden="1" x14ac:dyDescent="0.25">
      <c r="A59" s="72"/>
      <c r="B59" s="58" t="s">
        <v>38</v>
      </c>
      <c r="C59" s="77" t="s">
        <v>39</v>
      </c>
      <c r="D59" s="78" t="s">
        <v>32</v>
      </c>
      <c r="E59" s="58" t="s">
        <v>38</v>
      </c>
      <c r="F59" s="77" t="s">
        <v>39</v>
      </c>
      <c r="G59" s="156" t="s">
        <v>32</v>
      </c>
      <c r="H59" s="58" t="s">
        <v>38</v>
      </c>
      <c r="I59" s="77" t="s">
        <v>39</v>
      </c>
      <c r="J59" s="78" t="s">
        <v>32</v>
      </c>
    </row>
    <row r="60" spans="1:11" hidden="1" x14ac:dyDescent="0.25">
      <c r="A60" s="80" t="s">
        <v>15</v>
      </c>
      <c r="B60" s="85">
        <f>E19</f>
        <v>308619.63</v>
      </c>
      <c r="C60" s="86">
        <f>28867.77+14270.83</f>
        <v>43138.6</v>
      </c>
      <c r="D60" s="87">
        <f>SUM(B60:C60)</f>
        <v>351758.23</v>
      </c>
      <c r="E60" s="85">
        <f>H19</f>
        <v>321469.64</v>
      </c>
      <c r="F60" s="157">
        <f>SUM(F20:G20)</f>
        <v>51202.92</v>
      </c>
      <c r="G60" s="87">
        <f>SUM(E60:F60)</f>
        <v>372672.56</v>
      </c>
      <c r="H60" s="85">
        <f>K19</f>
        <v>338662.67000000004</v>
      </c>
      <c r="I60" s="86">
        <f>SUM(I20:J20)</f>
        <v>54340.600000000006</v>
      </c>
      <c r="J60" s="87">
        <f>SUM(H60:I60)</f>
        <v>393003.27</v>
      </c>
    </row>
    <row r="61" spans="1:11" hidden="1" x14ac:dyDescent="0.25">
      <c r="A61" s="93" t="s">
        <v>16</v>
      </c>
      <c r="B61" s="158">
        <f>E22</f>
        <v>272987.59999999998</v>
      </c>
      <c r="C61" s="92">
        <f>182940.9+147189.2</f>
        <v>330130.09999999998</v>
      </c>
      <c r="D61" s="98">
        <f t="shared" ref="D61:D63" si="36">SUM(B61:C61)</f>
        <v>603117.69999999995</v>
      </c>
      <c r="E61" s="158">
        <f>H22</f>
        <v>241153.81</v>
      </c>
      <c r="F61" s="52">
        <f>SUM(F23:G23)</f>
        <v>299175.7</v>
      </c>
      <c r="G61" s="98">
        <f t="shared" ref="G61:G62" si="37">SUM(E61:F61)</f>
        <v>540329.51</v>
      </c>
      <c r="H61" s="158">
        <f>K22</f>
        <v>267630.5</v>
      </c>
      <c r="I61" s="92">
        <f>SUM(I23:J23)</f>
        <v>327323.90000000002</v>
      </c>
      <c r="J61" s="98">
        <f t="shared" ref="J61:J62" si="38">SUM(H61:I61)</f>
        <v>594954.4</v>
      </c>
    </row>
    <row r="62" spans="1:11" hidden="1" x14ac:dyDescent="0.25">
      <c r="A62" s="100" t="s">
        <v>17</v>
      </c>
      <c r="B62" s="105">
        <f>E25</f>
        <v>251310.5</v>
      </c>
      <c r="C62" s="106">
        <f>224987.3+79370.6</f>
        <v>304357.90000000002</v>
      </c>
      <c r="D62" s="107">
        <f t="shared" si="36"/>
        <v>555668.4</v>
      </c>
      <c r="E62" s="105">
        <f>H25</f>
        <v>227564.94</v>
      </c>
      <c r="F62" s="159">
        <f>SUM(F26:G26)</f>
        <v>301446.15000000002</v>
      </c>
      <c r="G62" s="107">
        <f t="shared" si="37"/>
        <v>529011.09000000008</v>
      </c>
      <c r="H62" s="105">
        <f>K25</f>
        <v>251355.31999999998</v>
      </c>
      <c r="I62" s="106">
        <f>SUM(I26:J26)</f>
        <v>306864.77</v>
      </c>
      <c r="J62" s="107">
        <f t="shared" si="38"/>
        <v>558220.09</v>
      </c>
    </row>
    <row r="63" spans="1:11" hidden="1" x14ac:dyDescent="0.25">
      <c r="A63" s="109" t="s">
        <v>1</v>
      </c>
      <c r="B63" s="117">
        <f>SUM(B60:B62)</f>
        <v>832917.73</v>
      </c>
      <c r="C63" s="117">
        <f>SUM(C60:C62)</f>
        <v>677626.6</v>
      </c>
      <c r="D63" s="160">
        <f t="shared" si="36"/>
        <v>1510544.33</v>
      </c>
      <c r="E63" s="117">
        <f>SUM(E60:E62)</f>
        <v>790188.3899999999</v>
      </c>
      <c r="F63" s="141">
        <f>SUM(F60:F62)</f>
        <v>651824.77</v>
      </c>
      <c r="G63" s="160">
        <f>SUM(E63:F63)</f>
        <v>1442013.16</v>
      </c>
      <c r="H63" s="117">
        <f>SUM(H60:H62)</f>
        <v>857648.49</v>
      </c>
      <c r="I63" s="141">
        <f>SUM(I60:I62)</f>
        <v>688529.27</v>
      </c>
      <c r="J63" s="160">
        <f>SUM(H63:I63)</f>
        <v>1546177.76</v>
      </c>
    </row>
    <row r="64" spans="1:11" hidden="1" x14ac:dyDescent="0.25">
      <c r="B64" s="52"/>
      <c r="C64" s="52"/>
      <c r="D64" s="52"/>
      <c r="E64" s="52"/>
      <c r="F64" s="52"/>
      <c r="G64" s="52"/>
      <c r="H64" s="52"/>
      <c r="I64" s="52"/>
      <c r="J64" s="52"/>
    </row>
    <row r="65" spans="1:10" hidden="1" x14ac:dyDescent="0.25">
      <c r="B65" s="52"/>
      <c r="C65" s="52"/>
      <c r="D65" s="52"/>
      <c r="E65" s="52"/>
      <c r="F65" s="52"/>
      <c r="G65" s="52"/>
      <c r="H65" s="52"/>
      <c r="I65" s="52"/>
      <c r="J65" s="52"/>
    </row>
    <row r="66" spans="1:10" hidden="1" x14ac:dyDescent="0.25">
      <c r="A66" s="29" t="s">
        <v>40</v>
      </c>
      <c r="B66" s="52"/>
      <c r="C66" s="52"/>
      <c r="D66" s="52"/>
      <c r="E66" s="52"/>
      <c r="F66" s="29" t="s">
        <v>41</v>
      </c>
      <c r="G66" s="52"/>
      <c r="H66" s="52"/>
      <c r="I66" s="52"/>
      <c r="J66" s="52"/>
    </row>
    <row r="67" spans="1:10" hidden="1" x14ac:dyDescent="0.25">
      <c r="A67" s="161"/>
      <c r="B67" s="162" t="s">
        <v>14</v>
      </c>
      <c r="C67" s="162" t="s">
        <v>10</v>
      </c>
      <c r="D67" s="163" t="s">
        <v>11</v>
      </c>
      <c r="E67" s="52"/>
      <c r="F67" s="161"/>
      <c r="G67" s="162" t="s">
        <v>14</v>
      </c>
      <c r="H67" s="162" t="s">
        <v>10</v>
      </c>
      <c r="I67" s="163" t="s">
        <v>11</v>
      </c>
      <c r="J67" s="52"/>
    </row>
    <row r="68" spans="1:10" hidden="1" x14ac:dyDescent="0.25">
      <c r="A68" s="161" t="s">
        <v>15</v>
      </c>
      <c r="B68" s="123">
        <f>C60/B60*100</f>
        <v>13.977918384517537</v>
      </c>
      <c r="C68" s="123">
        <f>F60/E60*100</f>
        <v>15.927762260846778</v>
      </c>
      <c r="D68" s="164">
        <f>I60/H60*100</f>
        <v>16.045642113433995</v>
      </c>
      <c r="E68" s="52"/>
      <c r="F68" s="161" t="s">
        <v>15</v>
      </c>
      <c r="G68" s="123">
        <f>B60/C60*100</f>
        <v>715.41410708738806</v>
      </c>
      <c r="H68" s="123">
        <f>E60/F60*100</f>
        <v>627.83458443385655</v>
      </c>
      <c r="I68" s="164">
        <f>H60/I60*100</f>
        <v>623.22217642057694</v>
      </c>
      <c r="J68" s="52"/>
    </row>
    <row r="69" spans="1:10" hidden="1" x14ac:dyDescent="0.25">
      <c r="A69" s="165" t="s">
        <v>16</v>
      </c>
      <c r="B69" s="124">
        <f t="shared" ref="B69:B71" si="39">C61/B61*100</f>
        <v>120.93226945106666</v>
      </c>
      <c r="C69" s="124">
        <f t="shared" ref="C69:C71" si="40">F61/E61*100</f>
        <v>124.06011748269705</v>
      </c>
      <c r="D69" s="166">
        <f t="shared" ref="D69:D70" si="41">I61/H61*100</f>
        <v>122.30440850351512</v>
      </c>
      <c r="E69" s="52"/>
      <c r="F69" s="165" t="s">
        <v>16</v>
      </c>
      <c r="G69" s="124">
        <f t="shared" ref="G69:G71" si="42">B61/C61*100</f>
        <v>82.690914884768148</v>
      </c>
      <c r="H69" s="124">
        <f t="shared" ref="H69:H71" si="43">E61/F61*100</f>
        <v>80.606081977914641</v>
      </c>
      <c r="I69" s="166">
        <f>H61/I61*100</f>
        <v>81.763201526072478</v>
      </c>
      <c r="J69" s="52"/>
    </row>
    <row r="70" spans="1:10" hidden="1" x14ac:dyDescent="0.25">
      <c r="A70" s="167" t="s">
        <v>17</v>
      </c>
      <c r="B70" s="126">
        <f t="shared" si="39"/>
        <v>121.1083102377338</v>
      </c>
      <c r="C70" s="126">
        <f t="shared" si="40"/>
        <v>132.46598970825647</v>
      </c>
      <c r="D70" s="168">
        <f t="shared" si="41"/>
        <v>122.08405614808552</v>
      </c>
      <c r="E70" s="52"/>
      <c r="F70" s="167" t="s">
        <v>17</v>
      </c>
      <c r="G70" s="126">
        <f t="shared" si="42"/>
        <v>82.570716909270288</v>
      </c>
      <c r="H70" s="126">
        <f t="shared" si="43"/>
        <v>75.491075271653003</v>
      </c>
      <c r="I70" s="168">
        <f>H62/I62*100</f>
        <v>81.910777832202754</v>
      </c>
      <c r="J70" s="52"/>
    </row>
    <row r="71" spans="1:10" hidden="1" x14ac:dyDescent="0.25">
      <c r="A71" s="167" t="s">
        <v>1</v>
      </c>
      <c r="B71" s="126">
        <f t="shared" si="39"/>
        <v>81.355766073079025</v>
      </c>
      <c r="C71" s="126">
        <f t="shared" si="40"/>
        <v>82.489793351684156</v>
      </c>
      <c r="D71" s="168">
        <f>I63/H63*100</f>
        <v>80.281056636618104</v>
      </c>
      <c r="E71" s="52"/>
      <c r="F71" s="167" t="s">
        <v>1</v>
      </c>
      <c r="G71" s="126">
        <f t="shared" si="42"/>
        <v>122.91691766527467</v>
      </c>
      <c r="H71" s="126">
        <f t="shared" si="43"/>
        <v>121.22711906146183</v>
      </c>
      <c r="I71" s="168">
        <f>H63/I63*100</f>
        <v>124.56238643275105</v>
      </c>
      <c r="J71" s="52"/>
    </row>
    <row r="72" spans="1:10" hidden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 hidden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 hidden="1" x14ac:dyDescent="0.25">
      <c r="A75" s="29" t="s">
        <v>42</v>
      </c>
    </row>
    <row r="76" spans="1:10" hidden="1" x14ac:dyDescent="0.25">
      <c r="A76" s="710" t="s">
        <v>43</v>
      </c>
      <c r="B76" s="708">
        <v>2019</v>
      </c>
      <c r="C76" s="704"/>
      <c r="D76" s="709"/>
      <c r="E76" s="708">
        <v>2020</v>
      </c>
      <c r="F76" s="704"/>
      <c r="G76" s="709"/>
      <c r="H76" s="708">
        <v>2021</v>
      </c>
      <c r="I76" s="704"/>
      <c r="J76" s="709"/>
    </row>
    <row r="77" spans="1:10" ht="30" hidden="1" x14ac:dyDescent="0.25">
      <c r="A77" s="711"/>
      <c r="B77" s="169" t="s">
        <v>26</v>
      </c>
      <c r="C77" s="170" t="s">
        <v>27</v>
      </c>
      <c r="D77" s="171" t="s">
        <v>32</v>
      </c>
      <c r="E77" s="169" t="s">
        <v>26</v>
      </c>
      <c r="F77" s="170" t="s">
        <v>27</v>
      </c>
      <c r="G77" s="171" t="s">
        <v>32</v>
      </c>
      <c r="H77" s="169" t="s">
        <v>26</v>
      </c>
      <c r="I77" s="170" t="s">
        <v>27</v>
      </c>
      <c r="J77" s="171" t="s">
        <v>32</v>
      </c>
    </row>
    <row r="78" spans="1:10" hidden="1" x14ac:dyDescent="0.25">
      <c r="A78" s="80" t="s">
        <v>15</v>
      </c>
      <c r="B78" s="172">
        <f>100*(B5/D5)</f>
        <v>89.244783518409932</v>
      </c>
      <c r="C78" s="173">
        <f>100*(C5/D5)</f>
        <v>10.755216481590057</v>
      </c>
      <c r="D78" s="144">
        <f>SUM(B78:C78)</f>
        <v>99.999999999999986</v>
      </c>
      <c r="E78" s="172">
        <f>100*(E5/G5)</f>
        <v>89.54739212537352</v>
      </c>
      <c r="F78" s="173">
        <f>100*(F5/G5)</f>
        <v>10.452607874627082</v>
      </c>
      <c r="G78" s="144">
        <f>SUM(E78:F78)</f>
        <v>100.0000000000006</v>
      </c>
      <c r="H78" s="172">
        <f>100*(H5/J5)</f>
        <v>89.308073527543542</v>
      </c>
      <c r="I78" s="173">
        <f>100*(I5/J5)</f>
        <v>10.691926472456178</v>
      </c>
      <c r="J78" s="144">
        <f>SUM(H78:I78)</f>
        <v>99.999999999999716</v>
      </c>
    </row>
    <row r="79" spans="1:10" hidden="1" x14ac:dyDescent="0.25">
      <c r="A79" s="93" t="s">
        <v>16</v>
      </c>
      <c r="B79" s="174">
        <f>100*(B6/D6)</f>
        <v>81.920751004809361</v>
      </c>
      <c r="C79" s="90">
        <f>100*(C6/D6)</f>
        <v>18.079248995190646</v>
      </c>
      <c r="D79" s="147">
        <f>SUM(B79:C79)</f>
        <v>100</v>
      </c>
      <c r="E79" s="174">
        <f>100*(E6/G6)</f>
        <v>80.670124261540494</v>
      </c>
      <c r="F79" s="90">
        <f>100*(F6/G6)</f>
        <v>19.329875738459997</v>
      </c>
      <c r="G79" s="147">
        <f>SUM(E79:F79)</f>
        <v>100.00000000000048</v>
      </c>
      <c r="H79" s="174">
        <f>100*(H6/J6)</f>
        <v>81.778930631990264</v>
      </c>
      <c r="I79" s="90">
        <f>100*(I6/J6)</f>
        <v>18.221069368009374</v>
      </c>
      <c r="J79" s="147">
        <f>SUM(H79:I79)</f>
        <v>99.999999999999631</v>
      </c>
    </row>
    <row r="80" spans="1:10" hidden="1" x14ac:dyDescent="0.25">
      <c r="A80" s="100" t="s">
        <v>17</v>
      </c>
      <c r="B80" s="175">
        <f>100*(B7/D7)</f>
        <v>87.370899884248956</v>
      </c>
      <c r="C80" s="176">
        <f>100*(C7/D7)</f>
        <v>12.629100115751044</v>
      </c>
      <c r="D80" s="151">
        <f>SUM(B80:C80)</f>
        <v>100</v>
      </c>
      <c r="E80" s="175">
        <f>100*(E7/G7)</f>
        <v>87.92918427309543</v>
      </c>
      <c r="F80" s="176">
        <f>100*(F7/G7)</f>
        <v>12.070815726904916</v>
      </c>
      <c r="G80" s="151">
        <f>SUM(E80:F80)</f>
        <v>100.00000000000034</v>
      </c>
      <c r="H80" s="175">
        <f>100*(H7/J7)</f>
        <v>87.642650794665855</v>
      </c>
      <c r="I80" s="176">
        <f>100*(I7/J7)</f>
        <v>12.357349205333939</v>
      </c>
      <c r="J80" s="151">
        <f>SUM(H80:I80)</f>
        <v>99.999999999999801</v>
      </c>
    </row>
    <row r="81" spans="1:15" hidden="1" x14ac:dyDescent="0.25">
      <c r="A81" s="109" t="s">
        <v>1</v>
      </c>
      <c r="B81" s="177">
        <f>100*(B8/D8)</f>
        <v>85.516749983443702</v>
      </c>
      <c r="C81" s="118">
        <f>100*(C8/D8)</f>
        <v>14.483250016556603</v>
      </c>
      <c r="D81" s="178">
        <f>SUM(B81:C81)</f>
        <v>100.00000000000031</v>
      </c>
      <c r="E81" s="177">
        <f>100*(E8/G8)</f>
        <v>85.446590682071104</v>
      </c>
      <c r="F81" s="118">
        <f>100*(F8/G8)</f>
        <v>14.553409317929876</v>
      </c>
      <c r="G81" s="178">
        <f>SUM(E81:F81)</f>
        <v>100.00000000000098</v>
      </c>
      <c r="H81" s="177">
        <f>100*(H8/J8)</f>
        <v>85.6854929647251</v>
      </c>
      <c r="I81" s="118">
        <f>100*(I8/J8)</f>
        <v>14.314507035276295</v>
      </c>
      <c r="J81" s="178">
        <f>SUM(H81:I81)</f>
        <v>100.00000000000139</v>
      </c>
    </row>
    <row r="82" spans="1:15" hidden="1" x14ac:dyDescent="0.25">
      <c r="D82" s="179"/>
      <c r="G82" s="179"/>
      <c r="J82" s="179"/>
    </row>
    <row r="83" spans="1:15" hidden="1" x14ac:dyDescent="0.25">
      <c r="D83" s="179"/>
      <c r="G83" s="179"/>
      <c r="J83" s="179"/>
    </row>
    <row r="84" spans="1:15" hidden="1" x14ac:dyDescent="0.25"/>
    <row r="85" spans="1:15" hidden="1" x14ac:dyDescent="0.25">
      <c r="A85" s="29" t="s">
        <v>44</v>
      </c>
    </row>
    <row r="86" spans="1:15" hidden="1" x14ac:dyDescent="0.25">
      <c r="A86" s="39" t="s">
        <v>45</v>
      </c>
      <c r="B86" s="30" t="s">
        <v>46</v>
      </c>
      <c r="C86" s="30" t="s">
        <v>8</v>
      </c>
    </row>
    <row r="87" spans="1:15" hidden="1" x14ac:dyDescent="0.25">
      <c r="A87" s="29" t="s">
        <v>47</v>
      </c>
      <c r="B87" s="85">
        <v>21386.958999999999</v>
      </c>
      <c r="C87" s="173">
        <v>44.05</v>
      </c>
      <c r="O87" s="180"/>
    </row>
    <row r="88" spans="1:15" hidden="1" x14ac:dyDescent="0.25">
      <c r="A88" s="29" t="s">
        <v>48</v>
      </c>
      <c r="B88" s="89">
        <v>824.99533899999994</v>
      </c>
      <c r="C88" s="90">
        <v>1.7</v>
      </c>
      <c r="N88" s="52"/>
      <c r="O88" s="180"/>
    </row>
    <row r="89" spans="1:15" ht="120" hidden="1" x14ac:dyDescent="0.25">
      <c r="A89" s="181" t="s">
        <v>49</v>
      </c>
      <c r="B89" s="105">
        <v>26342.817999999999</v>
      </c>
      <c r="C89" s="176">
        <v>54.25</v>
      </c>
      <c r="O89" s="180"/>
    </row>
    <row r="90" spans="1:15" hidden="1" x14ac:dyDescent="0.25">
      <c r="A90" s="39" t="s">
        <v>1</v>
      </c>
      <c r="B90" s="117">
        <v>48554.771999999997</v>
      </c>
      <c r="C90" s="118">
        <v>100</v>
      </c>
      <c r="O90" s="180"/>
    </row>
    <row r="91" spans="1:15" hidden="1" x14ac:dyDescent="0.25">
      <c r="O91" s="180"/>
    </row>
    <row r="92" spans="1:15" hidden="1" x14ac:dyDescent="0.25"/>
  </sheetData>
  <mergeCells count="37">
    <mergeCell ref="X3:AC3"/>
    <mergeCell ref="U17:W17"/>
    <mergeCell ref="B3:D3"/>
    <mergeCell ref="E3:G3"/>
    <mergeCell ref="H3:J3"/>
    <mergeCell ref="M3:Q3"/>
    <mergeCell ref="R3:W3"/>
    <mergeCell ref="C17:E17"/>
    <mergeCell ref="F17:H17"/>
    <mergeCell ref="I17:K17"/>
    <mergeCell ref="O17:Q17"/>
    <mergeCell ref="R17:T17"/>
    <mergeCell ref="A19:A21"/>
    <mergeCell ref="M19:M21"/>
    <mergeCell ref="A22:A24"/>
    <mergeCell ref="M22:M24"/>
    <mergeCell ref="A25:A27"/>
    <mergeCell ref="M25:M27"/>
    <mergeCell ref="A52:A54"/>
    <mergeCell ref="C32:E32"/>
    <mergeCell ref="F32:H32"/>
    <mergeCell ref="I32:K32"/>
    <mergeCell ref="A34:A36"/>
    <mergeCell ref="A37:A39"/>
    <mergeCell ref="A40:A42"/>
    <mergeCell ref="C44:E44"/>
    <mergeCell ref="F44:H44"/>
    <mergeCell ref="I44:K44"/>
    <mergeCell ref="A46:A48"/>
    <mergeCell ref="A49:A51"/>
    <mergeCell ref="B58:D58"/>
    <mergeCell ref="E58:G58"/>
    <mergeCell ref="H58:J58"/>
    <mergeCell ref="A76:A77"/>
    <mergeCell ref="B76:D76"/>
    <mergeCell ref="E76:G76"/>
    <mergeCell ref="H76:J7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B47D-66DF-4496-9B4F-18A5A80F8840}">
  <dimension ref="B3:F7"/>
  <sheetViews>
    <sheetView workbookViewId="0">
      <selection activeCell="F11" sqref="F11"/>
    </sheetView>
  </sheetViews>
  <sheetFormatPr defaultColWidth="8.85546875" defaultRowHeight="15" x14ac:dyDescent="0.25"/>
  <cols>
    <col min="1" max="1" width="10.140625" style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3" spans="2:6" x14ac:dyDescent="0.25">
      <c r="B3" s="612" t="s">
        <v>223</v>
      </c>
      <c r="C3" s="612"/>
      <c r="D3" s="612"/>
      <c r="E3" s="612"/>
      <c r="F3" s="612"/>
    </row>
    <row r="4" spans="2:6" x14ac:dyDescent="0.25">
      <c r="B4" s="355"/>
      <c r="C4" s="355"/>
      <c r="D4" s="356">
        <v>2017</v>
      </c>
      <c r="E4" s="356">
        <v>2019</v>
      </c>
      <c r="F4" s="356">
        <v>2021</v>
      </c>
    </row>
    <row r="5" spans="2:6" x14ac:dyDescent="0.25">
      <c r="B5" s="355" t="s">
        <v>224</v>
      </c>
      <c r="C5" s="355" t="s">
        <v>72</v>
      </c>
      <c r="D5" s="355">
        <v>100</v>
      </c>
      <c r="E5" s="357">
        <v>101.58259149357075</v>
      </c>
      <c r="F5" s="357">
        <v>103.26409495548963</v>
      </c>
    </row>
    <row r="6" spans="2:6" x14ac:dyDescent="0.25">
      <c r="B6" s="355" t="s">
        <v>15</v>
      </c>
      <c r="C6" s="355" t="s">
        <v>72</v>
      </c>
      <c r="D6" s="355">
        <v>100</v>
      </c>
      <c r="E6" s="357">
        <v>103.43473994111874</v>
      </c>
      <c r="F6" s="357">
        <v>106.08439646712462</v>
      </c>
    </row>
    <row r="7" spans="2:6" x14ac:dyDescent="0.25">
      <c r="B7" s="358" t="s">
        <v>225</v>
      </c>
      <c r="C7" s="358" t="s">
        <v>72</v>
      </c>
      <c r="D7" s="358">
        <v>100</v>
      </c>
      <c r="E7" s="359">
        <v>102.63671874999997</v>
      </c>
      <c r="F7" s="359">
        <v>105.2734375</v>
      </c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7BB7-DB30-4418-A56A-C2B3EF0D0BCD}">
  <dimension ref="A1:AC92"/>
  <sheetViews>
    <sheetView topLeftCell="A43" workbookViewId="0">
      <selection activeCell="I104" sqref="I104"/>
    </sheetView>
  </sheetViews>
  <sheetFormatPr defaultRowHeight="15" x14ac:dyDescent="0.25"/>
  <cols>
    <col min="1" max="1" width="17.7109375" style="29" customWidth="1"/>
    <col min="2" max="2" width="10.85546875" style="29" customWidth="1"/>
    <col min="3" max="3" width="14" style="29" bestFit="1" customWidth="1"/>
    <col min="4" max="4" width="13.140625" style="29" customWidth="1"/>
    <col min="5" max="5" width="11" style="29" customWidth="1"/>
    <col min="6" max="6" width="13.7109375" style="29" customWidth="1"/>
    <col min="7" max="7" width="12.140625" style="29" bestFit="1" customWidth="1"/>
    <col min="8" max="8" width="11.85546875" style="29" customWidth="1"/>
    <col min="9" max="9" width="14.140625" style="29" customWidth="1"/>
    <col min="10" max="10" width="15.28515625" style="29" customWidth="1"/>
    <col min="11" max="11" width="10.28515625" style="29" customWidth="1"/>
    <col min="12" max="12" width="15.5703125" style="29" customWidth="1"/>
    <col min="13" max="13" width="17.28515625" style="29" bestFit="1" customWidth="1"/>
    <col min="14" max="14" width="13.28515625" style="29" bestFit="1" customWidth="1"/>
    <col min="15" max="16" width="14" style="29" customWidth="1"/>
    <col min="17" max="17" width="4" style="29" hidden="1" customWidth="1"/>
    <col min="18" max="19" width="14" style="29" customWidth="1"/>
    <col min="20" max="20" width="12.5703125" style="29" hidden="1" customWidth="1"/>
    <col min="21" max="22" width="14" style="29" customWidth="1"/>
    <col min="23" max="23" width="4" style="29" hidden="1" customWidth="1"/>
    <col min="24" max="24" width="11" style="29" bestFit="1" customWidth="1"/>
    <col min="25" max="25" width="5.7109375" style="29" customWidth="1"/>
    <col min="26" max="26" width="13.140625" style="29" customWidth="1"/>
    <col min="27" max="27" width="5.7109375" style="29" customWidth="1"/>
    <col min="28" max="28" width="9.140625" style="29"/>
    <col min="29" max="29" width="4" style="29" bestFit="1" customWidth="1"/>
    <col min="30" max="16384" width="9.140625" style="29"/>
  </cols>
  <sheetData>
    <row r="1" spans="1:29" hidden="1" x14ac:dyDescent="0.25"/>
    <row r="2" spans="1:29" hidden="1" x14ac:dyDescent="0.25">
      <c r="A2" s="29" t="s">
        <v>31</v>
      </c>
    </row>
    <row r="3" spans="1:29" hidden="1" x14ac:dyDescent="0.25">
      <c r="A3" s="71"/>
      <c r="B3" s="718">
        <v>2019</v>
      </c>
      <c r="C3" s="719"/>
      <c r="D3" s="720"/>
      <c r="E3" s="718">
        <v>2020</v>
      </c>
      <c r="F3" s="719"/>
      <c r="G3" s="720"/>
      <c r="H3" s="708">
        <v>2021</v>
      </c>
      <c r="I3" s="704"/>
      <c r="J3" s="709"/>
      <c r="L3" s="71"/>
      <c r="M3" s="721">
        <v>2019</v>
      </c>
      <c r="N3" s="722"/>
      <c r="O3" s="716"/>
      <c r="P3" s="716"/>
      <c r="Q3" s="717"/>
      <c r="R3" s="715">
        <v>2020</v>
      </c>
      <c r="S3" s="716"/>
      <c r="T3" s="716"/>
      <c r="U3" s="716"/>
      <c r="V3" s="716"/>
      <c r="W3" s="717"/>
      <c r="X3" s="715">
        <v>2021</v>
      </c>
      <c r="Y3" s="716"/>
      <c r="Z3" s="716"/>
      <c r="AA3" s="716"/>
      <c r="AB3" s="716"/>
      <c r="AC3" s="717"/>
    </row>
    <row r="4" spans="1:29" ht="27.75" hidden="1" customHeight="1" x14ac:dyDescent="0.25">
      <c r="A4" s="72"/>
      <c r="B4" s="73" t="s">
        <v>26</v>
      </c>
      <c r="C4" s="74" t="s">
        <v>27</v>
      </c>
      <c r="D4" s="75" t="s">
        <v>32</v>
      </c>
      <c r="E4" s="73" t="s">
        <v>26</v>
      </c>
      <c r="F4" s="74" t="s">
        <v>27</v>
      </c>
      <c r="G4" s="76" t="s">
        <v>32</v>
      </c>
      <c r="H4" s="58" t="s">
        <v>26</v>
      </c>
      <c r="I4" s="77" t="s">
        <v>27</v>
      </c>
      <c r="J4" s="78" t="s">
        <v>32</v>
      </c>
      <c r="L4" s="79"/>
      <c r="M4" s="58" t="s">
        <v>26</v>
      </c>
      <c r="N4" s="77" t="s">
        <v>8</v>
      </c>
      <c r="O4" s="58" t="s">
        <v>27</v>
      </c>
      <c r="P4" s="59" t="s">
        <v>32</v>
      </c>
      <c r="Q4" s="77" t="s">
        <v>8</v>
      </c>
      <c r="R4" s="58" t="s">
        <v>26</v>
      </c>
      <c r="S4" s="77" t="s">
        <v>8</v>
      </c>
      <c r="T4" s="58" t="s">
        <v>27</v>
      </c>
      <c r="U4" s="77" t="s">
        <v>8</v>
      </c>
      <c r="V4" s="59" t="s">
        <v>32</v>
      </c>
      <c r="W4" s="77" t="s">
        <v>8</v>
      </c>
      <c r="X4" s="58" t="s">
        <v>26</v>
      </c>
      <c r="Y4" s="77" t="s">
        <v>8</v>
      </c>
      <c r="Z4" s="58" t="s">
        <v>27</v>
      </c>
      <c r="AA4" s="77" t="s">
        <v>8</v>
      </c>
      <c r="AB4" s="59" t="s">
        <v>32</v>
      </c>
      <c r="AC4" s="77" t="s">
        <v>8</v>
      </c>
    </row>
    <row r="5" spans="1:29" hidden="1" x14ac:dyDescent="0.25">
      <c r="A5" s="80" t="s">
        <v>15</v>
      </c>
      <c r="B5" s="81">
        <v>350769.19622273056</v>
      </c>
      <c r="C5" s="82">
        <v>42272.483519113193</v>
      </c>
      <c r="D5" s="83">
        <f>B5+C5</f>
        <v>393041.67974184378</v>
      </c>
      <c r="E5" s="84">
        <v>371446.1098555387</v>
      </c>
      <c r="F5" s="84">
        <v>43357.829197746789</v>
      </c>
      <c r="G5" s="83">
        <v>414803.93905328301</v>
      </c>
      <c r="H5" s="85">
        <v>392251.84133562923</v>
      </c>
      <c r="I5" s="86">
        <v>46960.231931916482</v>
      </c>
      <c r="J5" s="87">
        <v>439212.07326754695</v>
      </c>
      <c r="L5" s="88" t="s">
        <v>15</v>
      </c>
      <c r="M5" s="89">
        <v>350769.19622273056</v>
      </c>
      <c r="N5" s="90">
        <f>M5/$P5*100</f>
        <v>89.244783518409463</v>
      </c>
      <c r="O5" s="89">
        <v>42272.483519113193</v>
      </c>
      <c r="P5" s="91">
        <v>393041.67974184587</v>
      </c>
      <c r="Q5" s="92">
        <f>P5/$P5*100</f>
        <v>100</v>
      </c>
      <c r="R5" s="89">
        <v>371446.1098555387</v>
      </c>
      <c r="S5" s="90">
        <f>R5/$V5*100</f>
        <v>89.547392125373534</v>
      </c>
      <c r="T5" s="89">
        <v>43357.829197746789</v>
      </c>
      <c r="U5" s="90">
        <f>T5/$V5*100</f>
        <v>10.452607874627086</v>
      </c>
      <c r="V5" s="91">
        <v>414803.9390532829</v>
      </c>
      <c r="W5" s="92">
        <f>V5/$V5*100</f>
        <v>100</v>
      </c>
      <c r="X5" s="89">
        <v>392251.84133562923</v>
      </c>
      <c r="Y5" s="90">
        <f>X5/$AB5*100</f>
        <v>89.308073527543542</v>
      </c>
      <c r="Z5" s="89">
        <v>46960.231931916482</v>
      </c>
      <c r="AA5" s="90">
        <f>Z5/$AB5*100</f>
        <v>10.691926472456178</v>
      </c>
      <c r="AB5" s="91">
        <v>439212.07326754695</v>
      </c>
      <c r="AC5" s="92">
        <f>AB5/$AB5*100</f>
        <v>100</v>
      </c>
    </row>
    <row r="6" spans="1:29" hidden="1" x14ac:dyDescent="0.25">
      <c r="A6" s="93" t="s">
        <v>16</v>
      </c>
      <c r="B6" s="94">
        <v>603127.18278931698</v>
      </c>
      <c r="C6" s="95">
        <v>133105.30457387742</v>
      </c>
      <c r="D6" s="96">
        <f t="shared" ref="D6:D7" si="0">B6+C6</f>
        <v>736232.48736319435</v>
      </c>
      <c r="E6" s="97">
        <v>540277.3102493987</v>
      </c>
      <c r="F6" s="97">
        <v>129459.24364231102</v>
      </c>
      <c r="G6" s="96">
        <v>669736.55389170651</v>
      </c>
      <c r="H6" s="89">
        <v>594630.83345780137</v>
      </c>
      <c r="I6" s="92">
        <v>132489.01130230076</v>
      </c>
      <c r="J6" s="98">
        <v>727119.84476010478</v>
      </c>
      <c r="L6" s="99" t="s">
        <v>16</v>
      </c>
      <c r="M6" s="89">
        <v>603127.18278931698</v>
      </c>
      <c r="N6" s="90">
        <f>M6/$P6*100</f>
        <v>81.920751004808835</v>
      </c>
      <c r="O6" s="89">
        <v>133105.30457387742</v>
      </c>
      <c r="P6" s="91">
        <v>736232.48736319912</v>
      </c>
      <c r="Q6" s="92">
        <f t="shared" ref="Q6:Q8" si="1">P6/$P6*100</f>
        <v>100</v>
      </c>
      <c r="R6" s="89">
        <v>540277.3102493987</v>
      </c>
      <c r="S6" s="90">
        <f t="shared" ref="S6:U8" si="2">R6/$V6*100</f>
        <v>80.670124261540494</v>
      </c>
      <c r="T6" s="89">
        <v>129459.24364231102</v>
      </c>
      <c r="U6" s="90">
        <f t="shared" si="2"/>
        <v>19.329875738459997</v>
      </c>
      <c r="V6" s="91">
        <v>669736.55389170651</v>
      </c>
      <c r="W6" s="92">
        <f t="shared" ref="W6:W8" si="3">V6/$V6*100</f>
        <v>100</v>
      </c>
      <c r="X6" s="89">
        <v>594630.83345780137</v>
      </c>
      <c r="Y6" s="90">
        <f t="shared" ref="Y6:AA8" si="4">X6/$AB6*100</f>
        <v>81.778930631990264</v>
      </c>
      <c r="Z6" s="89">
        <v>132489.01130230076</v>
      </c>
      <c r="AA6" s="90">
        <f t="shared" si="4"/>
        <v>18.221069368009374</v>
      </c>
      <c r="AB6" s="91">
        <v>727119.84476010478</v>
      </c>
      <c r="AC6" s="92">
        <f t="shared" ref="AC6:AC8" si="5">AB6/$AB6*100</f>
        <v>100</v>
      </c>
    </row>
    <row r="7" spans="1:29" hidden="1" x14ac:dyDescent="0.25">
      <c r="A7" s="100" t="s">
        <v>17</v>
      </c>
      <c r="B7" s="101">
        <v>557082.85774071049</v>
      </c>
      <c r="C7" s="102">
        <v>80524.009624450104</v>
      </c>
      <c r="D7" s="103">
        <f t="shared" si="0"/>
        <v>637606.86736516061</v>
      </c>
      <c r="E7" s="104">
        <v>530546.49131055863</v>
      </c>
      <c r="F7" s="104">
        <v>72832.80271627914</v>
      </c>
      <c r="G7" s="103">
        <v>603379.29402683571</v>
      </c>
      <c r="H7" s="105">
        <v>559514.40784038941</v>
      </c>
      <c r="I7" s="106">
        <v>78889.842564188351</v>
      </c>
      <c r="J7" s="107">
        <v>638404.2504045791</v>
      </c>
      <c r="L7" s="108" t="s">
        <v>17</v>
      </c>
      <c r="M7" s="89">
        <v>557082.85774071049</v>
      </c>
      <c r="N7" s="90">
        <f>M7/$P7*100</f>
        <v>87.370899884249113</v>
      </c>
      <c r="O7" s="89">
        <v>80524.009624450104</v>
      </c>
      <c r="P7" s="91">
        <v>637606.86736515944</v>
      </c>
      <c r="Q7" s="92">
        <f t="shared" si="1"/>
        <v>100</v>
      </c>
      <c r="R7" s="89">
        <v>530546.49131055863</v>
      </c>
      <c r="S7" s="90">
        <f t="shared" si="2"/>
        <v>87.92918427309543</v>
      </c>
      <c r="T7" s="89">
        <v>72832.80271627914</v>
      </c>
      <c r="U7" s="90">
        <f t="shared" si="2"/>
        <v>12.070815726904916</v>
      </c>
      <c r="V7" s="91">
        <v>603379.29402683571</v>
      </c>
      <c r="W7" s="92">
        <f t="shared" si="3"/>
        <v>100</v>
      </c>
      <c r="X7" s="89">
        <v>559514.40784038941</v>
      </c>
      <c r="Y7" s="90">
        <f t="shared" si="4"/>
        <v>87.642650794665855</v>
      </c>
      <c r="Z7" s="89">
        <v>78889.842564188351</v>
      </c>
      <c r="AA7" s="90">
        <f t="shared" si="4"/>
        <v>12.357349205333939</v>
      </c>
      <c r="AB7" s="91">
        <v>638404.2504045791</v>
      </c>
      <c r="AC7" s="92">
        <f t="shared" si="5"/>
        <v>100</v>
      </c>
    </row>
    <row r="8" spans="1:29" hidden="1" x14ac:dyDescent="0.25">
      <c r="A8" s="109" t="s">
        <v>1</v>
      </c>
      <c r="B8" s="110">
        <v>1510979.2367527636</v>
      </c>
      <c r="C8" s="111">
        <v>255901.79771744055</v>
      </c>
      <c r="D8" s="112">
        <f>SUM(D5:D7)</f>
        <v>1766881.0344701987</v>
      </c>
      <c r="E8" s="113">
        <v>1442269.9114154913</v>
      </c>
      <c r="F8" s="113">
        <v>245649.87555633788</v>
      </c>
      <c r="G8" s="112">
        <v>1687919.7869718124</v>
      </c>
      <c r="H8" s="110">
        <v>1546397.0826338318</v>
      </c>
      <c r="I8" s="114">
        <v>258339.08579840473</v>
      </c>
      <c r="J8" s="115">
        <v>1804736.1684322115</v>
      </c>
      <c r="L8" s="116" t="s">
        <v>1</v>
      </c>
      <c r="M8" s="117">
        <v>1510979.2367527636</v>
      </c>
      <c r="N8" s="118">
        <f>M8/$P8*100</f>
        <v>85.51674998344329</v>
      </c>
      <c r="O8" s="117">
        <v>255901.79771744055</v>
      </c>
      <c r="P8" s="119">
        <v>1766881.0344702073</v>
      </c>
      <c r="Q8" s="114">
        <f t="shared" si="1"/>
        <v>100</v>
      </c>
      <c r="R8" s="117">
        <v>1442269.9114154913</v>
      </c>
      <c r="S8" s="118">
        <f t="shared" si="2"/>
        <v>85.446590682071104</v>
      </c>
      <c r="T8" s="117">
        <v>245649.87555633788</v>
      </c>
      <c r="U8" s="118">
        <f t="shared" si="2"/>
        <v>14.553409317929876</v>
      </c>
      <c r="V8" s="119">
        <v>1687919.7869718124</v>
      </c>
      <c r="W8" s="114">
        <f t="shared" si="3"/>
        <v>100</v>
      </c>
      <c r="X8" s="117">
        <v>1546397.0826338318</v>
      </c>
      <c r="Y8" s="118">
        <f t="shared" si="4"/>
        <v>85.6854929647251</v>
      </c>
      <c r="Z8" s="117">
        <v>258339.08579840473</v>
      </c>
      <c r="AA8" s="118">
        <f t="shared" si="4"/>
        <v>14.314507035276295</v>
      </c>
      <c r="AB8" s="119">
        <v>1804736.1684322115</v>
      </c>
      <c r="AC8" s="114">
        <f t="shared" si="5"/>
        <v>100</v>
      </c>
    </row>
    <row r="9" spans="1:29" hidden="1" x14ac:dyDescent="0.25">
      <c r="B9" s="52"/>
      <c r="C9" s="52"/>
      <c r="D9" s="52"/>
      <c r="E9" s="52"/>
      <c r="F9" s="52"/>
      <c r="G9" s="52"/>
      <c r="H9" s="52"/>
      <c r="I9" s="52"/>
      <c r="J9" s="52"/>
    </row>
    <row r="10" spans="1:29" hidden="1" x14ac:dyDescent="0.25">
      <c r="A10" s="120" t="s">
        <v>33</v>
      </c>
      <c r="B10" s="97"/>
      <c r="C10" s="97"/>
      <c r="D10" s="97"/>
      <c r="E10" s="52"/>
      <c r="F10" s="52"/>
      <c r="G10" s="52"/>
      <c r="H10" s="52"/>
      <c r="I10" s="52"/>
      <c r="J10" s="52"/>
    </row>
    <row r="11" spans="1:29" hidden="1" x14ac:dyDescent="0.25">
      <c r="A11" s="120"/>
      <c r="B11" s="121" t="s">
        <v>14</v>
      </c>
      <c r="C11" s="121" t="s">
        <v>10</v>
      </c>
      <c r="D11" s="121" t="s">
        <v>11</v>
      </c>
      <c r="E11" s="52"/>
      <c r="F11" s="52"/>
      <c r="G11" s="52"/>
      <c r="H11" s="52"/>
      <c r="I11" s="52"/>
      <c r="J11" s="52"/>
    </row>
    <row r="12" spans="1:29" hidden="1" x14ac:dyDescent="0.25">
      <c r="A12" s="122" t="s">
        <v>15</v>
      </c>
      <c r="B12" s="123">
        <f>C5/B5*100</f>
        <v>12.051367102449644</v>
      </c>
      <c r="C12" s="123">
        <f>F5/E5*100</f>
        <v>11.672710535213128</v>
      </c>
      <c r="D12" s="123">
        <f>I5/H5*100</f>
        <v>11.971959589027165</v>
      </c>
      <c r="E12" s="52"/>
      <c r="F12" s="52"/>
      <c r="G12" s="52"/>
      <c r="H12" s="52"/>
      <c r="I12" s="52"/>
      <c r="J12" s="52"/>
    </row>
    <row r="13" spans="1:29" hidden="1" x14ac:dyDescent="0.25">
      <c r="A13" s="120" t="s">
        <v>16</v>
      </c>
      <c r="B13" s="124">
        <f t="shared" ref="B13:B15" si="6">C6/B6*100</f>
        <v>22.069193425887001</v>
      </c>
      <c r="C13" s="124">
        <f>F6/E6*100</f>
        <v>23.961628812905548</v>
      </c>
      <c r="D13" s="124">
        <f t="shared" ref="D13:D15" si="7">I6/H6*100</f>
        <v>22.280884852854335</v>
      </c>
      <c r="E13" s="52"/>
      <c r="F13" s="52"/>
      <c r="G13" s="52"/>
      <c r="H13" s="52"/>
      <c r="I13" s="52"/>
      <c r="J13" s="52"/>
    </row>
    <row r="14" spans="1:29" hidden="1" x14ac:dyDescent="0.25">
      <c r="A14" s="125" t="s">
        <v>17</v>
      </c>
      <c r="B14" s="126">
        <f t="shared" si="6"/>
        <v>14.454584000488008</v>
      </c>
      <c r="C14" s="126">
        <f t="shared" ref="C14:C15" si="8">F7/E7*100</f>
        <v>13.727883212716604</v>
      </c>
      <c r="D14" s="126">
        <f t="shared" si="7"/>
        <v>14.099698141587977</v>
      </c>
      <c r="E14" s="52"/>
      <c r="F14" s="52"/>
      <c r="G14" s="52"/>
      <c r="H14" s="52"/>
      <c r="I14" s="52"/>
      <c r="J14" s="52"/>
    </row>
    <row r="15" spans="1:29" hidden="1" x14ac:dyDescent="0.25">
      <c r="A15" s="120" t="s">
        <v>1</v>
      </c>
      <c r="B15" s="124">
        <f t="shared" si="6"/>
        <v>16.936155804986281</v>
      </c>
      <c r="C15" s="124">
        <f t="shared" si="8"/>
        <v>17.032170858729835</v>
      </c>
      <c r="D15" s="124">
        <f t="shared" si="7"/>
        <v>16.705869967007452</v>
      </c>
      <c r="E15" s="52"/>
      <c r="F15" s="52"/>
      <c r="G15" s="52"/>
      <c r="H15" s="52"/>
      <c r="I15" s="52"/>
      <c r="J15" s="52"/>
    </row>
    <row r="16" spans="1:29" hidden="1" x14ac:dyDescent="0.25">
      <c r="B16" s="52"/>
      <c r="C16" s="52"/>
      <c r="D16" s="52"/>
      <c r="E16" s="52"/>
      <c r="F16" s="52"/>
      <c r="G16" s="52"/>
      <c r="H16" s="52"/>
      <c r="I16" s="52"/>
      <c r="J16" s="52"/>
    </row>
    <row r="17" spans="1:25" hidden="1" x14ac:dyDescent="0.25">
      <c r="A17" s="127"/>
      <c r="B17" s="31"/>
      <c r="C17" s="708">
        <v>2019</v>
      </c>
      <c r="D17" s="704"/>
      <c r="E17" s="709"/>
      <c r="F17" s="708">
        <v>2020</v>
      </c>
      <c r="G17" s="704"/>
      <c r="H17" s="709"/>
      <c r="I17" s="708">
        <v>2021</v>
      </c>
      <c r="J17" s="704"/>
      <c r="K17" s="709"/>
      <c r="M17" s="127"/>
      <c r="N17" s="31"/>
      <c r="O17" s="708">
        <v>2019</v>
      </c>
      <c r="P17" s="704"/>
      <c r="Q17" s="709"/>
      <c r="R17" s="708">
        <v>2020</v>
      </c>
      <c r="S17" s="704"/>
      <c r="T17" s="709"/>
      <c r="U17" s="708">
        <v>2021</v>
      </c>
      <c r="V17" s="704"/>
      <c r="W17" s="709"/>
    </row>
    <row r="18" spans="1:25" ht="75" hidden="1" customHeight="1" x14ac:dyDescent="0.25">
      <c r="A18" s="79"/>
      <c r="C18" s="71" t="s">
        <v>34</v>
      </c>
      <c r="D18" s="128" t="s">
        <v>35</v>
      </c>
      <c r="E18" s="129" t="s">
        <v>32</v>
      </c>
      <c r="F18" s="71" t="s">
        <v>34</v>
      </c>
      <c r="G18" s="130" t="s">
        <v>35</v>
      </c>
      <c r="H18" s="129" t="s">
        <v>32</v>
      </c>
      <c r="I18" s="71" t="s">
        <v>34</v>
      </c>
      <c r="J18" s="130" t="s">
        <v>35</v>
      </c>
      <c r="K18" s="129" t="s">
        <v>32</v>
      </c>
      <c r="M18" s="79"/>
      <c r="O18" s="71" t="s">
        <v>34</v>
      </c>
      <c r="P18" s="128" t="s">
        <v>35</v>
      </c>
      <c r="Q18" s="129" t="s">
        <v>32</v>
      </c>
      <c r="R18" s="71" t="s">
        <v>34</v>
      </c>
      <c r="S18" s="130" t="s">
        <v>35</v>
      </c>
      <c r="T18" s="129" t="s">
        <v>32</v>
      </c>
      <c r="U18" s="71" t="s">
        <v>34</v>
      </c>
      <c r="V18" s="130" t="s">
        <v>35</v>
      </c>
      <c r="W18" s="129" t="s">
        <v>32</v>
      </c>
    </row>
    <row r="19" spans="1:25" hidden="1" x14ac:dyDescent="0.25">
      <c r="A19" s="712" t="s">
        <v>15</v>
      </c>
      <c r="B19" s="31" t="s">
        <v>36</v>
      </c>
      <c r="C19" s="131">
        <f>288020.4-C20</f>
        <v>259152.63000000003</v>
      </c>
      <c r="D19" s="132">
        <f>49467</f>
        <v>49467</v>
      </c>
      <c r="E19" s="87">
        <f>SUM(C19:D19)</f>
        <v>308619.63</v>
      </c>
      <c r="F19" s="131">
        <f>309390.1-F20</f>
        <v>277254.87</v>
      </c>
      <c r="G19" s="133">
        <f>44214.77</f>
        <v>44214.77</v>
      </c>
      <c r="H19" s="87">
        <f>SUM(F19:G19)</f>
        <v>321469.64</v>
      </c>
      <c r="I19" s="86">
        <f>313952.9-I20</f>
        <v>281416.68000000005</v>
      </c>
      <c r="J19" s="133">
        <f>57245.99</f>
        <v>57245.99</v>
      </c>
      <c r="K19" s="87">
        <f>SUM(I19:J19)</f>
        <v>338662.67000000004</v>
      </c>
      <c r="M19" s="712" t="s">
        <v>15</v>
      </c>
      <c r="N19" s="31" t="s">
        <v>36</v>
      </c>
      <c r="O19" s="131">
        <f>288020.4-O20</f>
        <v>259152.63000000003</v>
      </c>
      <c r="P19" s="132">
        <f>49467</f>
        <v>49467</v>
      </c>
      <c r="Q19" s="87">
        <f>SUM(O19:P19)</f>
        <v>308619.63</v>
      </c>
      <c r="R19" s="131">
        <f>309390.1-R20</f>
        <v>277254.87</v>
      </c>
      <c r="S19" s="133">
        <f>44214.77</f>
        <v>44214.77</v>
      </c>
      <c r="T19" s="87">
        <f>SUM(R19:S19)</f>
        <v>321469.64</v>
      </c>
      <c r="U19" s="86">
        <f>313952.9-U20</f>
        <v>281416.68000000005</v>
      </c>
      <c r="V19" s="133">
        <f>57245.99</f>
        <v>57245.99</v>
      </c>
      <c r="W19" s="87">
        <f>SUM(U19:V19)</f>
        <v>338662.67000000004</v>
      </c>
    </row>
    <row r="20" spans="1:25" hidden="1" x14ac:dyDescent="0.25">
      <c r="A20" s="713"/>
      <c r="B20" s="29" t="s">
        <v>37</v>
      </c>
      <c r="C20" s="134">
        <f>28867.77</f>
        <v>28867.77</v>
      </c>
      <c r="D20" s="135">
        <v>14270.83</v>
      </c>
      <c r="E20" s="98">
        <f>SUM(C20:D20)</f>
        <v>43138.6</v>
      </c>
      <c r="F20" s="134">
        <v>32135.23</v>
      </c>
      <c r="G20" s="136">
        <v>19067.689999999999</v>
      </c>
      <c r="H20" s="98">
        <f>SUM(F20:G20)</f>
        <v>51202.92</v>
      </c>
      <c r="I20" s="134">
        <v>32536.22</v>
      </c>
      <c r="J20" s="136">
        <v>21804.38</v>
      </c>
      <c r="K20" s="98">
        <f>SUM(I20:J20)</f>
        <v>54340.600000000006</v>
      </c>
      <c r="M20" s="713"/>
      <c r="N20" s="29" t="s">
        <v>37</v>
      </c>
      <c r="O20" s="134">
        <f>28867.77</f>
        <v>28867.77</v>
      </c>
      <c r="P20" s="135">
        <v>14270.83</v>
      </c>
      <c r="Q20" s="98">
        <f>SUM(O20:P20)</f>
        <v>43138.6</v>
      </c>
      <c r="R20" s="134">
        <v>32135.23</v>
      </c>
      <c r="S20" s="136">
        <v>19067.689999999999</v>
      </c>
      <c r="T20" s="98">
        <f>SUM(R20:S20)</f>
        <v>51202.92</v>
      </c>
      <c r="U20" s="134">
        <v>32536.22</v>
      </c>
      <c r="V20" s="136">
        <v>21804.38</v>
      </c>
      <c r="W20" s="98">
        <f>SUM(U20:V20)</f>
        <v>54340.600000000006</v>
      </c>
    </row>
    <row r="21" spans="1:25" hidden="1" x14ac:dyDescent="0.25">
      <c r="A21" s="714"/>
      <c r="B21" s="36" t="s">
        <v>1</v>
      </c>
      <c r="C21" s="137">
        <f>C20+C19</f>
        <v>288020.40000000002</v>
      </c>
      <c r="D21" s="138">
        <f>D20+D19</f>
        <v>63737.83</v>
      </c>
      <c r="E21" s="107">
        <f t="shared" ref="E21:E27" si="9">SUM(C21:D21)</f>
        <v>351758.23000000004</v>
      </c>
      <c r="F21" s="137">
        <f>F20+F19</f>
        <v>309390.09999999998</v>
      </c>
      <c r="G21" s="139">
        <f>G20+G19</f>
        <v>63282.459999999992</v>
      </c>
      <c r="H21" s="107">
        <f>SUM(F21:G21)</f>
        <v>372672.55999999994</v>
      </c>
      <c r="I21" s="137">
        <f>I20+I19</f>
        <v>313952.90000000002</v>
      </c>
      <c r="J21" s="139">
        <f>J20+J19</f>
        <v>79050.37</v>
      </c>
      <c r="K21" s="107">
        <f t="shared" ref="K21:K27" si="10">SUM(I21:J21)</f>
        <v>393003.27</v>
      </c>
      <c r="M21" s="714"/>
      <c r="N21" s="36" t="s">
        <v>1</v>
      </c>
      <c r="O21" s="137">
        <f>O20+O19</f>
        <v>288020.40000000002</v>
      </c>
      <c r="P21" s="138">
        <f>P20+P19</f>
        <v>63737.83</v>
      </c>
      <c r="Q21" s="107">
        <f t="shared" ref="Q21:Q27" si="11">SUM(O21:P21)</f>
        <v>351758.23000000004</v>
      </c>
      <c r="R21" s="137">
        <f>R20+R19</f>
        <v>309390.09999999998</v>
      </c>
      <c r="S21" s="139">
        <f>S20+S19</f>
        <v>63282.459999999992</v>
      </c>
      <c r="T21" s="107">
        <f>SUM(R21:S21)</f>
        <v>372672.55999999994</v>
      </c>
      <c r="U21" s="137">
        <f>U20+U19</f>
        <v>313952.90000000002</v>
      </c>
      <c r="V21" s="139">
        <f>V20+V19</f>
        <v>79050.37</v>
      </c>
      <c r="W21" s="107">
        <f t="shared" ref="W21:W27" si="12">SUM(U21:V21)</f>
        <v>393003.27</v>
      </c>
    </row>
    <row r="22" spans="1:25" hidden="1" x14ac:dyDescent="0.25">
      <c r="A22" s="712" t="s">
        <v>16</v>
      </c>
      <c r="B22" s="31" t="s">
        <v>36</v>
      </c>
      <c r="C22" s="131">
        <f>343325.5-C23</f>
        <v>160384.6</v>
      </c>
      <c r="D22" s="132">
        <f>112603</f>
        <v>112603</v>
      </c>
      <c r="E22" s="87">
        <f t="shared" si="9"/>
        <v>272987.59999999998</v>
      </c>
      <c r="F22" s="131">
        <f xml:space="preserve"> 329657.4-F23</f>
        <v>150711.70000000001</v>
      </c>
      <c r="G22" s="133">
        <f>90442.11</f>
        <v>90442.11</v>
      </c>
      <c r="H22" s="87">
        <f t="shared" ref="H22:H27" si="13">SUM(F22:G22)</f>
        <v>241153.81</v>
      </c>
      <c r="I22" s="86">
        <f xml:space="preserve"> 342945.5-I23</f>
        <v>159494.20000000001</v>
      </c>
      <c r="J22" s="133">
        <f>108136.3</f>
        <v>108136.3</v>
      </c>
      <c r="K22" s="87">
        <f t="shared" si="10"/>
        <v>267630.5</v>
      </c>
      <c r="M22" s="712" t="s">
        <v>16</v>
      </c>
      <c r="N22" s="31" t="s">
        <v>36</v>
      </c>
      <c r="O22" s="131">
        <f>343325.5-O23</f>
        <v>160384.6</v>
      </c>
      <c r="P22" s="132">
        <f>112603</f>
        <v>112603</v>
      </c>
      <c r="Q22" s="87">
        <f t="shared" si="11"/>
        <v>272987.59999999998</v>
      </c>
      <c r="R22" s="131">
        <f xml:space="preserve"> 329657.4-R23</f>
        <v>150711.70000000001</v>
      </c>
      <c r="S22" s="133">
        <f>90442.11</f>
        <v>90442.11</v>
      </c>
      <c r="T22" s="87">
        <f t="shared" ref="T22:T27" si="14">SUM(R22:S22)</f>
        <v>241153.81</v>
      </c>
      <c r="U22" s="86">
        <f xml:space="preserve"> 342945.5-U23</f>
        <v>159494.20000000001</v>
      </c>
      <c r="V22" s="133">
        <f>108136.3</f>
        <v>108136.3</v>
      </c>
      <c r="W22" s="87">
        <f t="shared" si="12"/>
        <v>267630.5</v>
      </c>
    </row>
    <row r="23" spans="1:25" hidden="1" x14ac:dyDescent="0.25">
      <c r="A23" s="713"/>
      <c r="B23" s="29" t="s">
        <v>37</v>
      </c>
      <c r="C23" s="134">
        <v>182940.9</v>
      </c>
      <c r="D23" s="135">
        <v>147189.20000000001</v>
      </c>
      <c r="E23" s="98">
        <f t="shared" si="9"/>
        <v>330130.09999999998</v>
      </c>
      <c r="F23" s="134">
        <v>178945.7</v>
      </c>
      <c r="G23" s="136">
        <v>120230</v>
      </c>
      <c r="H23" s="98">
        <f t="shared" si="13"/>
        <v>299175.7</v>
      </c>
      <c r="I23" s="134">
        <v>183451.3</v>
      </c>
      <c r="J23" s="136">
        <v>143872.6</v>
      </c>
      <c r="K23" s="98">
        <f t="shared" si="10"/>
        <v>327323.90000000002</v>
      </c>
      <c r="M23" s="713"/>
      <c r="N23" s="29" t="s">
        <v>37</v>
      </c>
      <c r="O23" s="134">
        <v>182940.9</v>
      </c>
      <c r="P23" s="135">
        <v>147189.20000000001</v>
      </c>
      <c r="Q23" s="98">
        <f t="shared" si="11"/>
        <v>330130.09999999998</v>
      </c>
      <c r="R23" s="134">
        <v>178945.7</v>
      </c>
      <c r="S23" s="136">
        <v>120230</v>
      </c>
      <c r="T23" s="98">
        <f t="shared" si="14"/>
        <v>299175.7</v>
      </c>
      <c r="U23" s="134">
        <v>183451.3</v>
      </c>
      <c r="V23" s="136">
        <v>143872.6</v>
      </c>
      <c r="W23" s="98">
        <f t="shared" si="12"/>
        <v>327323.90000000002</v>
      </c>
    </row>
    <row r="24" spans="1:25" hidden="1" x14ac:dyDescent="0.25">
      <c r="A24" s="714"/>
      <c r="B24" s="36" t="s">
        <v>1</v>
      </c>
      <c r="C24" s="137">
        <f>C23+C22</f>
        <v>343325.5</v>
      </c>
      <c r="D24" s="138">
        <f>D23+D22</f>
        <v>259792.2</v>
      </c>
      <c r="E24" s="107">
        <f t="shared" si="9"/>
        <v>603117.69999999995</v>
      </c>
      <c r="F24" s="137">
        <f>F23+F22</f>
        <v>329657.40000000002</v>
      </c>
      <c r="G24" s="139">
        <f>G23+G22</f>
        <v>210672.11</v>
      </c>
      <c r="H24" s="107">
        <f t="shared" si="13"/>
        <v>540329.51</v>
      </c>
      <c r="I24" s="137">
        <f>I23+I22</f>
        <v>342945.5</v>
      </c>
      <c r="J24" s="139">
        <f>J23+J22</f>
        <v>252008.90000000002</v>
      </c>
      <c r="K24" s="107">
        <f t="shared" si="10"/>
        <v>594954.4</v>
      </c>
      <c r="M24" s="714"/>
      <c r="N24" s="36" t="s">
        <v>1</v>
      </c>
      <c r="O24" s="137">
        <f>O23+O22</f>
        <v>343325.5</v>
      </c>
      <c r="P24" s="138">
        <f>P23+P22</f>
        <v>259792.2</v>
      </c>
      <c r="Q24" s="107">
        <f t="shared" si="11"/>
        <v>603117.69999999995</v>
      </c>
      <c r="R24" s="137">
        <f>R23+R22</f>
        <v>329657.40000000002</v>
      </c>
      <c r="S24" s="139">
        <f>S23+S22</f>
        <v>210672.11</v>
      </c>
      <c r="T24" s="107">
        <f t="shared" si="14"/>
        <v>540329.51</v>
      </c>
      <c r="U24" s="137">
        <f>U23+U22</f>
        <v>342945.5</v>
      </c>
      <c r="V24" s="139">
        <f>V23+V22</f>
        <v>252008.90000000002</v>
      </c>
      <c r="W24" s="107">
        <f t="shared" si="12"/>
        <v>594954.4</v>
      </c>
    </row>
    <row r="25" spans="1:25" hidden="1" x14ac:dyDescent="0.25">
      <c r="A25" s="713" t="s">
        <v>17</v>
      </c>
      <c r="B25" s="29" t="s">
        <v>36</v>
      </c>
      <c r="C25" s="134">
        <f>380009.8-C26</f>
        <v>155022.5</v>
      </c>
      <c r="D25" s="135">
        <f>96288</f>
        <v>96288</v>
      </c>
      <c r="E25" s="98">
        <f t="shared" si="9"/>
        <v>251310.5</v>
      </c>
      <c r="F25" s="134">
        <f xml:space="preserve"> 387548.3-F26</f>
        <v>158534.5</v>
      </c>
      <c r="G25" s="133">
        <f>69030.44</f>
        <v>69030.44</v>
      </c>
      <c r="H25" s="98">
        <f t="shared" si="13"/>
        <v>227564.94</v>
      </c>
      <c r="I25" s="92">
        <f>382299.1-I26</f>
        <v>157568.99999999997</v>
      </c>
      <c r="J25" s="136">
        <f>93786.32</f>
        <v>93786.32</v>
      </c>
      <c r="K25" s="98">
        <f t="shared" si="10"/>
        <v>251355.31999999998</v>
      </c>
      <c r="M25" s="713" t="s">
        <v>17</v>
      </c>
      <c r="N25" s="29" t="s">
        <v>36</v>
      </c>
      <c r="O25" s="134">
        <f>380009.8-O26</f>
        <v>155022.5</v>
      </c>
      <c r="P25" s="135">
        <f>96288</f>
        <v>96288</v>
      </c>
      <c r="Q25" s="98">
        <f t="shared" si="11"/>
        <v>251310.5</v>
      </c>
      <c r="R25" s="134">
        <f xml:space="preserve"> 387548.3-R26</f>
        <v>158534.5</v>
      </c>
      <c r="S25" s="140">
        <f>69030.44</f>
        <v>69030.44</v>
      </c>
      <c r="T25" s="98">
        <f t="shared" si="14"/>
        <v>227564.94</v>
      </c>
      <c r="U25" s="92">
        <f>382299.1-U26</f>
        <v>157568.99999999997</v>
      </c>
      <c r="V25" s="136">
        <f>93786.32</f>
        <v>93786.32</v>
      </c>
      <c r="W25" s="98">
        <f t="shared" si="12"/>
        <v>251355.31999999998</v>
      </c>
      <c r="X25" s="52">
        <f>P25-S25</f>
        <v>27257.559999999998</v>
      </c>
      <c r="Y25" s="29">
        <f>X25/P25*100</f>
        <v>28.308366566965766</v>
      </c>
    </row>
    <row r="26" spans="1:25" hidden="1" x14ac:dyDescent="0.25">
      <c r="A26" s="713" t="s">
        <v>17</v>
      </c>
      <c r="B26" s="29" t="s">
        <v>37</v>
      </c>
      <c r="C26" s="134">
        <f>224987.3</f>
        <v>224987.3</v>
      </c>
      <c r="D26" s="135">
        <v>79370.600000000006</v>
      </c>
      <c r="E26" s="98">
        <f t="shared" si="9"/>
        <v>304357.90000000002</v>
      </c>
      <c r="F26" s="134">
        <v>229013.8</v>
      </c>
      <c r="G26" s="136">
        <v>72432.350000000006</v>
      </c>
      <c r="H26" s="98">
        <f t="shared" si="13"/>
        <v>301446.15000000002</v>
      </c>
      <c r="I26" s="134">
        <v>224730.1</v>
      </c>
      <c r="J26" s="136">
        <v>82134.67</v>
      </c>
      <c r="K26" s="98">
        <f t="shared" si="10"/>
        <v>306864.77</v>
      </c>
      <c r="M26" s="713" t="s">
        <v>17</v>
      </c>
      <c r="N26" s="29" t="s">
        <v>37</v>
      </c>
      <c r="O26" s="134">
        <f>224987.3</f>
        <v>224987.3</v>
      </c>
      <c r="P26" s="135">
        <v>79370.600000000006</v>
      </c>
      <c r="Q26" s="98">
        <f t="shared" si="11"/>
        <v>304357.90000000002</v>
      </c>
      <c r="R26" s="134">
        <v>229013.8</v>
      </c>
      <c r="S26" s="136">
        <v>72432.350000000006</v>
      </c>
      <c r="T26" s="98">
        <f t="shared" si="14"/>
        <v>301446.15000000002</v>
      </c>
      <c r="U26" s="134">
        <v>224730.1</v>
      </c>
      <c r="V26" s="136">
        <v>82134.67</v>
      </c>
      <c r="W26" s="98">
        <f t="shared" si="12"/>
        <v>306864.77</v>
      </c>
    </row>
    <row r="27" spans="1:25" hidden="1" x14ac:dyDescent="0.25">
      <c r="A27" s="713"/>
      <c r="B27" s="29" t="s">
        <v>1</v>
      </c>
      <c r="C27" s="137">
        <f>C26+C25</f>
        <v>380009.8</v>
      </c>
      <c r="D27" s="138">
        <f>D26+D25</f>
        <v>175658.6</v>
      </c>
      <c r="E27" s="98">
        <f t="shared" si="9"/>
        <v>555668.4</v>
      </c>
      <c r="F27" s="137">
        <f>F26+F25</f>
        <v>387548.3</v>
      </c>
      <c r="G27" s="139">
        <f>G26+G25</f>
        <v>141462.79</v>
      </c>
      <c r="H27" s="98">
        <f t="shared" si="13"/>
        <v>529011.09</v>
      </c>
      <c r="I27" s="137">
        <f>I26+I25</f>
        <v>382299.1</v>
      </c>
      <c r="J27" s="139">
        <f>J26+J25</f>
        <v>175920.99</v>
      </c>
      <c r="K27" s="98">
        <f t="shared" si="10"/>
        <v>558220.09</v>
      </c>
      <c r="M27" s="713"/>
      <c r="N27" s="29" t="s">
        <v>1</v>
      </c>
      <c r="O27" s="137">
        <f>O26+O25</f>
        <v>380009.8</v>
      </c>
      <c r="P27" s="138">
        <f>P26+P25</f>
        <v>175658.6</v>
      </c>
      <c r="Q27" s="98">
        <f t="shared" si="11"/>
        <v>555668.4</v>
      </c>
      <c r="R27" s="137">
        <f>R26+R25</f>
        <v>387548.3</v>
      </c>
      <c r="S27" s="139">
        <f>S26+S25</f>
        <v>141462.79</v>
      </c>
      <c r="T27" s="98">
        <f t="shared" si="14"/>
        <v>529011.09</v>
      </c>
      <c r="U27" s="137">
        <f>U26+U25</f>
        <v>382299.1</v>
      </c>
      <c r="V27" s="139">
        <f>V26+V25</f>
        <v>175920.99</v>
      </c>
      <c r="W27" s="98">
        <f t="shared" si="12"/>
        <v>558220.09</v>
      </c>
    </row>
    <row r="28" spans="1:25" hidden="1" x14ac:dyDescent="0.25">
      <c r="A28" s="116" t="s">
        <v>1</v>
      </c>
      <c r="B28" s="39"/>
      <c r="C28" s="141">
        <f t="shared" ref="C28:D28" si="15">+C21+C24+C27</f>
        <v>1011355.7</v>
      </c>
      <c r="D28" s="142">
        <f t="shared" si="15"/>
        <v>499188.63</v>
      </c>
      <c r="E28" s="143">
        <f>+E21+E24+E27</f>
        <v>1510544.33</v>
      </c>
      <c r="F28" s="141">
        <f t="shared" ref="F28:J28" si="16">+F21+F24+F27</f>
        <v>1026595.8</v>
      </c>
      <c r="G28" s="142">
        <f t="shared" si="16"/>
        <v>415417.36</v>
      </c>
      <c r="H28" s="143">
        <f>+H21+H24+H27</f>
        <v>1442013.16</v>
      </c>
      <c r="I28" s="141">
        <f t="shared" si="16"/>
        <v>1039197.5</v>
      </c>
      <c r="J28" s="142">
        <f t="shared" si="16"/>
        <v>506980.26</v>
      </c>
      <c r="K28" s="143">
        <f>+K21+K24+K27</f>
        <v>1546177.76</v>
      </c>
      <c r="M28" s="116" t="s">
        <v>1</v>
      </c>
      <c r="N28" s="39"/>
      <c r="O28" s="141">
        <f t="shared" ref="O28:P28" si="17">+O21+O24+O27</f>
        <v>1011355.7</v>
      </c>
      <c r="P28" s="142">
        <f t="shared" si="17"/>
        <v>499188.63</v>
      </c>
      <c r="Q28" s="143">
        <f>+Q21+Q24+Q27</f>
        <v>1510544.33</v>
      </c>
      <c r="R28" s="141">
        <f t="shared" ref="R28:S28" si="18">+R21+R24+R27</f>
        <v>1026595.8</v>
      </c>
      <c r="S28" s="142">
        <f t="shared" si="18"/>
        <v>415417.36</v>
      </c>
      <c r="T28" s="143">
        <f>+T21+T24+T27</f>
        <v>1442013.16</v>
      </c>
      <c r="U28" s="141">
        <f t="shared" ref="U28:V28" si="19">+U21+U24+U27</f>
        <v>1039197.5</v>
      </c>
      <c r="V28" s="142">
        <f t="shared" si="19"/>
        <v>506980.26</v>
      </c>
      <c r="W28" s="143">
        <f>+W21+W24+W27</f>
        <v>1546177.76</v>
      </c>
    </row>
    <row r="29" spans="1:25" hidden="1" x14ac:dyDescent="0.25">
      <c r="B29" s="52"/>
      <c r="C29" s="52"/>
      <c r="D29" s="52"/>
      <c r="E29" s="52"/>
      <c r="F29" s="52"/>
      <c r="G29" s="52"/>
      <c r="H29" s="52"/>
      <c r="I29" s="52"/>
      <c r="J29" s="52"/>
    </row>
    <row r="30" spans="1:25" hidden="1" x14ac:dyDescent="0.25">
      <c r="B30" s="52"/>
      <c r="C30" s="52"/>
      <c r="D30" s="52"/>
      <c r="E30" s="52"/>
      <c r="F30" s="52"/>
      <c r="G30" s="52"/>
      <c r="H30" s="52"/>
      <c r="I30" s="52"/>
      <c r="J30" s="52"/>
    </row>
    <row r="31" spans="1:25" hidden="1" x14ac:dyDescent="0.25">
      <c r="A31" s="127"/>
      <c r="B31" s="31"/>
      <c r="C31" s="708">
        <v>2019</v>
      </c>
      <c r="D31" s="704"/>
      <c r="E31" s="709"/>
      <c r="F31" s="708">
        <v>2020</v>
      </c>
      <c r="G31" s="704"/>
      <c r="H31" s="709"/>
      <c r="I31" s="708">
        <v>2021</v>
      </c>
      <c r="J31" s="704"/>
      <c r="K31" s="709"/>
    </row>
    <row r="32" spans="1:25" ht="45" hidden="1" x14ac:dyDescent="0.25">
      <c r="A32" s="79"/>
      <c r="C32" s="71" t="s">
        <v>34</v>
      </c>
      <c r="D32" s="128" t="s">
        <v>35</v>
      </c>
      <c r="E32" s="129" t="s">
        <v>32</v>
      </c>
      <c r="F32" s="71" t="s">
        <v>34</v>
      </c>
      <c r="G32" s="130" t="s">
        <v>35</v>
      </c>
      <c r="H32" s="129" t="s">
        <v>32</v>
      </c>
      <c r="I32" s="71" t="s">
        <v>34</v>
      </c>
      <c r="J32" s="130" t="s">
        <v>35</v>
      </c>
      <c r="K32" s="129" t="s">
        <v>32</v>
      </c>
    </row>
    <row r="33" spans="1:11" hidden="1" x14ac:dyDescent="0.25">
      <c r="A33" s="712" t="s">
        <v>15</v>
      </c>
      <c r="B33" s="31" t="s">
        <v>36</v>
      </c>
      <c r="C33" s="144">
        <f>C19/C$21*100</f>
        <v>89.977178699842099</v>
      </c>
      <c r="D33" s="145">
        <f>D19/D$21*100</f>
        <v>77.610110039830346</v>
      </c>
      <c r="E33" s="146">
        <f t="shared" ref="E33:K35" si="20">E19/E$21*100</f>
        <v>87.736292623487429</v>
      </c>
      <c r="F33" s="144">
        <f t="shared" si="20"/>
        <v>89.613361901366602</v>
      </c>
      <c r="G33" s="145">
        <f t="shared" si="20"/>
        <v>69.868917864444597</v>
      </c>
      <c r="H33" s="146">
        <f t="shared" si="20"/>
        <v>86.260614411750652</v>
      </c>
      <c r="I33" s="144">
        <f t="shared" si="20"/>
        <v>89.636591985613137</v>
      </c>
      <c r="J33" s="145">
        <f t="shared" si="20"/>
        <v>72.417105701086541</v>
      </c>
      <c r="K33" s="146">
        <f t="shared" si="20"/>
        <v>86.172990367230284</v>
      </c>
    </row>
    <row r="34" spans="1:11" hidden="1" x14ac:dyDescent="0.25">
      <c r="A34" s="713"/>
      <c r="B34" s="29" t="s">
        <v>37</v>
      </c>
      <c r="C34" s="147">
        <f t="shared" ref="C34:D35" si="21">C20/C$21*100</f>
        <v>10.022821300157906</v>
      </c>
      <c r="D34" s="148">
        <f t="shared" si="21"/>
        <v>22.389889960169651</v>
      </c>
      <c r="E34" s="149">
        <f t="shared" si="20"/>
        <v>12.263707376512553</v>
      </c>
      <c r="F34" s="147">
        <f t="shared" si="20"/>
        <v>10.386638098633409</v>
      </c>
      <c r="G34" s="150">
        <f t="shared" si="20"/>
        <v>30.131082135555413</v>
      </c>
      <c r="H34" s="149">
        <f t="shared" si="20"/>
        <v>13.739385588249375</v>
      </c>
      <c r="I34" s="147">
        <f t="shared" si="20"/>
        <v>10.363408014386872</v>
      </c>
      <c r="J34" s="150">
        <f t="shared" si="20"/>
        <v>27.58289429891347</v>
      </c>
      <c r="K34" s="149">
        <f t="shared" si="20"/>
        <v>13.827009632769723</v>
      </c>
    </row>
    <row r="35" spans="1:11" hidden="1" x14ac:dyDescent="0.25">
      <c r="A35" s="714"/>
      <c r="B35" s="36" t="s">
        <v>1</v>
      </c>
      <c r="C35" s="151">
        <f t="shared" si="21"/>
        <v>100</v>
      </c>
      <c r="D35" s="152">
        <f t="shared" si="21"/>
        <v>100</v>
      </c>
      <c r="E35" s="149">
        <f t="shared" si="20"/>
        <v>100</v>
      </c>
      <c r="F35" s="151">
        <f t="shared" si="20"/>
        <v>100</v>
      </c>
      <c r="G35" s="153">
        <f t="shared" si="20"/>
        <v>100</v>
      </c>
      <c r="H35" s="149">
        <f t="shared" si="20"/>
        <v>100</v>
      </c>
      <c r="I35" s="151">
        <f t="shared" si="20"/>
        <v>100</v>
      </c>
      <c r="J35" s="153">
        <f t="shared" si="20"/>
        <v>100</v>
      </c>
      <c r="K35" s="149">
        <f t="shared" si="20"/>
        <v>100</v>
      </c>
    </row>
    <row r="36" spans="1:11" hidden="1" x14ac:dyDescent="0.25">
      <c r="A36" s="712" t="s">
        <v>16</v>
      </c>
      <c r="B36" s="31" t="s">
        <v>36</v>
      </c>
      <c r="C36" s="144">
        <f>C22/C$24*100</f>
        <v>46.715026993334313</v>
      </c>
      <c r="D36" s="145">
        <f t="shared" ref="D36:K36" si="22">D22/D$24*100</f>
        <v>43.343487602784073</v>
      </c>
      <c r="E36" s="146">
        <f t="shared" si="22"/>
        <v>45.262740589440504</v>
      </c>
      <c r="F36" s="144">
        <f t="shared" si="22"/>
        <v>45.717675380561765</v>
      </c>
      <c r="G36" s="145">
        <f t="shared" si="22"/>
        <v>42.930272070659946</v>
      </c>
      <c r="H36" s="146">
        <f t="shared" si="22"/>
        <v>44.630879035276081</v>
      </c>
      <c r="I36" s="144">
        <f t="shared" si="22"/>
        <v>46.507156384906644</v>
      </c>
      <c r="J36" s="145">
        <f t="shared" si="22"/>
        <v>42.909714696584125</v>
      </c>
      <c r="K36" s="146">
        <f t="shared" si="22"/>
        <v>44.983363430878057</v>
      </c>
    </row>
    <row r="37" spans="1:11" hidden="1" x14ac:dyDescent="0.25">
      <c r="A37" s="713"/>
      <c r="B37" s="29" t="s">
        <v>37</v>
      </c>
      <c r="C37" s="147">
        <f t="shared" ref="C37:K38" si="23">C23/C$24*100</f>
        <v>53.28497300666568</v>
      </c>
      <c r="D37" s="148">
        <f t="shared" si="23"/>
        <v>56.656512397215927</v>
      </c>
      <c r="E37" s="149">
        <f t="shared" si="23"/>
        <v>54.737259410559503</v>
      </c>
      <c r="F37" s="147">
        <f t="shared" si="23"/>
        <v>54.282324619438235</v>
      </c>
      <c r="G37" s="150">
        <f t="shared" si="23"/>
        <v>57.069727929340054</v>
      </c>
      <c r="H37" s="149">
        <f t="shared" si="23"/>
        <v>55.369120964723919</v>
      </c>
      <c r="I37" s="147">
        <f t="shared" si="23"/>
        <v>53.492843615093356</v>
      </c>
      <c r="J37" s="150">
        <f t="shared" si="23"/>
        <v>57.090285303415868</v>
      </c>
      <c r="K37" s="149">
        <f t="shared" si="23"/>
        <v>55.016636569121935</v>
      </c>
    </row>
    <row r="38" spans="1:11" hidden="1" x14ac:dyDescent="0.25">
      <c r="A38" s="714"/>
      <c r="B38" s="36" t="s">
        <v>1</v>
      </c>
      <c r="C38" s="151">
        <f t="shared" si="23"/>
        <v>100</v>
      </c>
      <c r="D38" s="152">
        <f t="shared" si="23"/>
        <v>100</v>
      </c>
      <c r="E38" s="149">
        <f t="shared" si="23"/>
        <v>100</v>
      </c>
      <c r="F38" s="151">
        <f t="shared" si="23"/>
        <v>100</v>
      </c>
      <c r="G38" s="153">
        <f t="shared" si="23"/>
        <v>100</v>
      </c>
      <c r="H38" s="149">
        <f t="shared" si="23"/>
        <v>100</v>
      </c>
      <c r="I38" s="151">
        <f t="shared" si="23"/>
        <v>100</v>
      </c>
      <c r="J38" s="153">
        <f t="shared" si="23"/>
        <v>100</v>
      </c>
      <c r="K38" s="149">
        <f t="shared" si="23"/>
        <v>100</v>
      </c>
    </row>
    <row r="39" spans="1:11" hidden="1" x14ac:dyDescent="0.25">
      <c r="A39" s="712" t="s">
        <v>17</v>
      </c>
      <c r="B39" s="31" t="s">
        <v>36</v>
      </c>
      <c r="C39" s="144">
        <f>C25/C$27*100</f>
        <v>40.794342672215294</v>
      </c>
      <c r="D39" s="145">
        <f t="shared" ref="D39:K39" si="24">D25/D$27*100</f>
        <v>54.815420366551933</v>
      </c>
      <c r="E39" s="146">
        <f t="shared" si="24"/>
        <v>45.226703551974524</v>
      </c>
      <c r="F39" s="144">
        <f t="shared" si="24"/>
        <v>40.907030168884759</v>
      </c>
      <c r="G39" s="145">
        <f t="shared" si="24"/>
        <v>48.797595466624124</v>
      </c>
      <c r="H39" s="146">
        <f t="shared" si="24"/>
        <v>43.017045257028549</v>
      </c>
      <c r="I39" s="144">
        <f t="shared" si="24"/>
        <v>41.21615771525488</v>
      </c>
      <c r="J39" s="145">
        <f t="shared" si="24"/>
        <v>53.311614492392302</v>
      </c>
      <c r="K39" s="146">
        <f t="shared" si="24"/>
        <v>45.027996036473709</v>
      </c>
    </row>
    <row r="40" spans="1:11" hidden="1" x14ac:dyDescent="0.25">
      <c r="A40" s="713" t="s">
        <v>17</v>
      </c>
      <c r="B40" s="29" t="s">
        <v>37</v>
      </c>
      <c r="C40" s="147">
        <f t="shared" ref="C40:K41" si="25">C26/C$27*100</f>
        <v>59.205657327784699</v>
      </c>
      <c r="D40" s="148">
        <f t="shared" si="25"/>
        <v>45.184579633448067</v>
      </c>
      <c r="E40" s="149">
        <f t="shared" si="25"/>
        <v>54.773296448025476</v>
      </c>
      <c r="F40" s="147">
        <f t="shared" si="25"/>
        <v>59.092969831115241</v>
      </c>
      <c r="G40" s="150">
        <f t="shared" si="25"/>
        <v>51.202404533375876</v>
      </c>
      <c r="H40" s="149">
        <f t="shared" si="25"/>
        <v>56.982954742971458</v>
      </c>
      <c r="I40" s="147">
        <f t="shared" si="25"/>
        <v>58.783842284745113</v>
      </c>
      <c r="J40" s="150">
        <f t="shared" si="25"/>
        <v>46.688385507607705</v>
      </c>
      <c r="K40" s="149">
        <f t="shared" si="25"/>
        <v>54.972003963526298</v>
      </c>
    </row>
    <row r="41" spans="1:11" hidden="1" x14ac:dyDescent="0.25">
      <c r="A41" s="714"/>
      <c r="B41" s="36" t="s">
        <v>1</v>
      </c>
      <c r="C41" s="151">
        <f t="shared" si="25"/>
        <v>100</v>
      </c>
      <c r="D41" s="152">
        <f t="shared" si="25"/>
        <v>100</v>
      </c>
      <c r="E41" s="154">
        <f t="shared" si="25"/>
        <v>100</v>
      </c>
      <c r="F41" s="151">
        <f t="shared" si="25"/>
        <v>100</v>
      </c>
      <c r="G41" s="153">
        <f t="shared" si="25"/>
        <v>100</v>
      </c>
      <c r="H41" s="154">
        <f t="shared" si="25"/>
        <v>100</v>
      </c>
      <c r="I41" s="151">
        <f t="shared" si="25"/>
        <v>100</v>
      </c>
      <c r="J41" s="153">
        <f t="shared" si="25"/>
        <v>100</v>
      </c>
      <c r="K41" s="154">
        <f t="shared" si="25"/>
        <v>100</v>
      </c>
    </row>
    <row r="42" spans="1:11" hidden="1" x14ac:dyDescent="0.25">
      <c r="B42" s="52"/>
      <c r="C42" s="52"/>
      <c r="D42" s="52"/>
      <c r="E42" s="52"/>
      <c r="F42" s="52"/>
      <c r="G42" s="52"/>
      <c r="H42" s="52"/>
      <c r="I42" s="52"/>
      <c r="J42" s="52"/>
    </row>
    <row r="43" spans="1:11" x14ac:dyDescent="0.25">
      <c r="B43" s="52"/>
      <c r="C43" s="601" t="s">
        <v>813</v>
      </c>
      <c r="D43" s="52"/>
      <c r="E43" s="52"/>
      <c r="F43" s="52"/>
      <c r="G43" s="52"/>
      <c r="H43" s="52"/>
      <c r="I43" s="52"/>
      <c r="J43" s="52"/>
    </row>
    <row r="44" spans="1:11" x14ac:dyDescent="0.25">
      <c r="B44" s="52"/>
      <c r="C44" s="601" t="s">
        <v>812</v>
      </c>
      <c r="D44" s="52"/>
      <c r="E44" s="52"/>
      <c r="F44" s="52"/>
      <c r="G44" s="52"/>
      <c r="H44" s="52"/>
      <c r="I44" s="52"/>
      <c r="J44" s="52"/>
    </row>
    <row r="45" spans="1:11" x14ac:dyDescent="0.25">
      <c r="A45" s="127"/>
      <c r="B45" s="31"/>
      <c r="C45" s="708">
        <v>2019</v>
      </c>
      <c r="D45" s="704"/>
      <c r="E45" s="709"/>
      <c r="F45" s="708">
        <v>2020</v>
      </c>
      <c r="G45" s="704"/>
      <c r="H45" s="709"/>
      <c r="I45" s="708">
        <v>2021</v>
      </c>
      <c r="J45" s="704"/>
      <c r="K45" s="709"/>
    </row>
    <row r="46" spans="1:11" ht="45" x14ac:dyDescent="0.25">
      <c r="A46" s="79"/>
      <c r="C46" s="71" t="s">
        <v>34</v>
      </c>
      <c r="D46" s="128" t="s">
        <v>35</v>
      </c>
      <c r="E46" s="129" t="s">
        <v>32</v>
      </c>
      <c r="F46" s="71" t="s">
        <v>34</v>
      </c>
      <c r="G46" s="130" t="s">
        <v>35</v>
      </c>
      <c r="H46" s="129" t="s">
        <v>32</v>
      </c>
      <c r="I46" s="71" t="s">
        <v>34</v>
      </c>
      <c r="J46" s="130" t="s">
        <v>35</v>
      </c>
      <c r="K46" s="129" t="s">
        <v>32</v>
      </c>
    </row>
    <row r="47" spans="1:11" x14ac:dyDescent="0.25">
      <c r="A47" s="712" t="s">
        <v>15</v>
      </c>
      <c r="B47" s="31" t="s">
        <v>36</v>
      </c>
      <c r="C47" s="144">
        <f t="shared" ref="C47:C55" si="26">C19/$E19*100</f>
        <v>83.971531558118983</v>
      </c>
      <c r="D47" s="145">
        <f t="shared" ref="D47:E47" si="27">D19/$E19*100</f>
        <v>16.028468441881031</v>
      </c>
      <c r="E47" s="146">
        <f t="shared" si="27"/>
        <v>100</v>
      </c>
      <c r="F47" s="144">
        <f t="shared" ref="F47:F55" si="28">F19/$H19*100</f>
        <v>86.246051104545984</v>
      </c>
      <c r="G47" s="155">
        <f t="shared" ref="G47:H47" si="29">G19/$H19*100</f>
        <v>13.753948895454013</v>
      </c>
      <c r="H47" s="146">
        <f t="shared" si="29"/>
        <v>100</v>
      </c>
      <c r="I47" s="144">
        <f t="shared" ref="I47:I55" si="30">I19/$K19*100</f>
        <v>83.096457014290948</v>
      </c>
      <c r="J47" s="145">
        <f t="shared" ref="J47:K47" si="31">J19/$K19*100</f>
        <v>16.903542985709052</v>
      </c>
      <c r="K47" s="146">
        <f t="shared" si="31"/>
        <v>100</v>
      </c>
    </row>
    <row r="48" spans="1:11" x14ac:dyDescent="0.25">
      <c r="A48" s="713"/>
      <c r="B48" s="29" t="s">
        <v>37</v>
      </c>
      <c r="C48" s="147">
        <f t="shared" si="26"/>
        <v>66.918652900186842</v>
      </c>
      <c r="D48" s="148">
        <f t="shared" ref="D48:E55" si="32">D20/$E20*100</f>
        <v>33.081347099813165</v>
      </c>
      <c r="E48" s="149">
        <f t="shared" si="32"/>
        <v>100</v>
      </c>
      <c r="F48" s="147">
        <f t="shared" si="28"/>
        <v>62.760541781601518</v>
      </c>
      <c r="G48" s="150">
        <f t="shared" ref="G48:H55" si="33">G20/$H20*100</f>
        <v>37.239458218398482</v>
      </c>
      <c r="H48" s="149">
        <f t="shared" si="33"/>
        <v>100</v>
      </c>
      <c r="I48" s="147">
        <f t="shared" si="30"/>
        <v>59.874605727577531</v>
      </c>
      <c r="J48" s="150">
        <f t="shared" ref="J48:K55" si="34">J20/$K20*100</f>
        <v>40.125394272422461</v>
      </c>
      <c r="K48" s="149">
        <f t="shared" si="34"/>
        <v>100</v>
      </c>
    </row>
    <row r="49" spans="1:11" x14ac:dyDescent="0.25">
      <c r="A49" s="714"/>
      <c r="B49" s="36" t="s">
        <v>1</v>
      </c>
      <c r="C49" s="151">
        <f t="shared" si="26"/>
        <v>81.880216420238412</v>
      </c>
      <c r="D49" s="152">
        <f t="shared" si="32"/>
        <v>18.119783579761588</v>
      </c>
      <c r="E49" s="149">
        <f t="shared" si="32"/>
        <v>100</v>
      </c>
      <c r="F49" s="151">
        <f t="shared" si="28"/>
        <v>83.019286421302397</v>
      </c>
      <c r="G49" s="153">
        <f t="shared" si="33"/>
        <v>16.98071357869761</v>
      </c>
      <c r="H49" s="149">
        <f t="shared" si="33"/>
        <v>100</v>
      </c>
      <c r="I49" s="151">
        <f t="shared" si="30"/>
        <v>79.885569399969626</v>
      </c>
      <c r="J49" s="153">
        <f t="shared" si="34"/>
        <v>20.114430600030374</v>
      </c>
      <c r="K49" s="149">
        <f t="shared" si="34"/>
        <v>100</v>
      </c>
    </row>
    <row r="50" spans="1:11" x14ac:dyDescent="0.25">
      <c r="A50" s="712" t="s">
        <v>16</v>
      </c>
      <c r="B50" s="31" t="s">
        <v>36</v>
      </c>
      <c r="C50" s="144">
        <f t="shared" si="26"/>
        <v>58.751606300066385</v>
      </c>
      <c r="D50" s="145">
        <f t="shared" si="32"/>
        <v>41.248393699933629</v>
      </c>
      <c r="E50" s="146">
        <f t="shared" si="32"/>
        <v>100</v>
      </c>
      <c r="F50" s="144">
        <f t="shared" si="28"/>
        <v>62.496089114246224</v>
      </c>
      <c r="G50" s="155">
        <f t="shared" si="33"/>
        <v>37.50391088575379</v>
      </c>
      <c r="H50" s="146">
        <f t="shared" si="33"/>
        <v>100</v>
      </c>
      <c r="I50" s="144">
        <f t="shared" si="30"/>
        <v>59.594926587216335</v>
      </c>
      <c r="J50" s="145">
        <f t="shared" si="34"/>
        <v>40.405073412783672</v>
      </c>
      <c r="K50" s="146">
        <f t="shared" si="34"/>
        <v>100</v>
      </c>
    </row>
    <row r="51" spans="1:11" x14ac:dyDescent="0.25">
      <c r="A51" s="713"/>
      <c r="B51" s="29" t="s">
        <v>37</v>
      </c>
      <c r="C51" s="147">
        <f t="shared" si="26"/>
        <v>55.414789502683945</v>
      </c>
      <c r="D51" s="148">
        <f t="shared" si="32"/>
        <v>44.585210497316062</v>
      </c>
      <c r="E51" s="149">
        <f t="shared" si="32"/>
        <v>100</v>
      </c>
      <c r="F51" s="147">
        <f t="shared" si="28"/>
        <v>59.812912612889349</v>
      </c>
      <c r="G51" s="150">
        <f t="shared" si="33"/>
        <v>40.187087387110651</v>
      </c>
      <c r="H51" s="149">
        <f t="shared" si="33"/>
        <v>100</v>
      </c>
      <c r="I51" s="147">
        <f t="shared" si="30"/>
        <v>56.045800505248764</v>
      </c>
      <c r="J51" s="150">
        <f t="shared" si="34"/>
        <v>43.954199494751222</v>
      </c>
      <c r="K51" s="149">
        <f t="shared" si="34"/>
        <v>100</v>
      </c>
    </row>
    <row r="52" spans="1:11" x14ac:dyDescent="0.25">
      <c r="A52" s="714"/>
      <c r="B52" s="36" t="s">
        <v>1</v>
      </c>
      <c r="C52" s="151">
        <f t="shared" si="26"/>
        <v>56.925124233628033</v>
      </c>
      <c r="D52" s="152">
        <f t="shared" si="32"/>
        <v>43.074875766371974</v>
      </c>
      <c r="E52" s="149">
        <f t="shared" si="32"/>
        <v>100</v>
      </c>
      <c r="F52" s="151">
        <f t="shared" si="28"/>
        <v>61.010437871512892</v>
      </c>
      <c r="G52" s="153">
        <f t="shared" si="33"/>
        <v>38.989562128487108</v>
      </c>
      <c r="H52" s="149">
        <f t="shared" si="33"/>
        <v>100</v>
      </c>
      <c r="I52" s="151">
        <f t="shared" si="30"/>
        <v>57.642316789320326</v>
      </c>
      <c r="J52" s="153">
        <f t="shared" si="34"/>
        <v>42.357683210679674</v>
      </c>
      <c r="K52" s="149">
        <f t="shared" si="34"/>
        <v>100</v>
      </c>
    </row>
    <row r="53" spans="1:11" x14ac:dyDescent="0.25">
      <c r="A53" s="712" t="s">
        <v>17</v>
      </c>
      <c r="B53" s="31" t="s">
        <v>36</v>
      </c>
      <c r="C53" s="144">
        <f t="shared" si="26"/>
        <v>61.685643854912556</v>
      </c>
      <c r="D53" s="145">
        <f t="shared" si="32"/>
        <v>38.314356145087451</v>
      </c>
      <c r="E53" s="146">
        <f t="shared" si="32"/>
        <v>100</v>
      </c>
      <c r="F53" s="144">
        <f t="shared" si="28"/>
        <v>69.665608419293406</v>
      </c>
      <c r="G53" s="155">
        <f t="shared" si="33"/>
        <v>30.334391580706587</v>
      </c>
      <c r="H53" s="146">
        <f t="shared" si="33"/>
        <v>100</v>
      </c>
      <c r="I53" s="144">
        <f t="shared" si="30"/>
        <v>62.687752143061857</v>
      </c>
      <c r="J53" s="145">
        <f t="shared" si="34"/>
        <v>37.31224785693815</v>
      </c>
      <c r="K53" s="146">
        <f t="shared" si="34"/>
        <v>100</v>
      </c>
    </row>
    <row r="54" spans="1:11" x14ac:dyDescent="0.25">
      <c r="A54" s="713" t="s">
        <v>17</v>
      </c>
      <c r="B54" s="29" t="s">
        <v>37</v>
      </c>
      <c r="C54" s="147">
        <f t="shared" si="26"/>
        <v>73.921951754825471</v>
      </c>
      <c r="D54" s="148">
        <f t="shared" si="32"/>
        <v>26.078048245174511</v>
      </c>
      <c r="E54" s="149">
        <f t="shared" si="32"/>
        <v>100</v>
      </c>
      <c r="F54" s="147">
        <f t="shared" si="28"/>
        <v>75.971711697097462</v>
      </c>
      <c r="G54" s="150">
        <f t="shared" si="33"/>
        <v>24.028288302902524</v>
      </c>
      <c r="H54" s="149">
        <f t="shared" si="33"/>
        <v>100</v>
      </c>
      <c r="I54" s="147">
        <f t="shared" si="30"/>
        <v>73.234245821050095</v>
      </c>
      <c r="J54" s="150">
        <f t="shared" si="34"/>
        <v>26.765754178949898</v>
      </c>
      <c r="K54" s="149">
        <f t="shared" si="34"/>
        <v>100</v>
      </c>
    </row>
    <row r="55" spans="1:11" x14ac:dyDescent="0.25">
      <c r="A55" s="714"/>
      <c r="B55" s="36" t="s">
        <v>1</v>
      </c>
      <c r="C55" s="151">
        <f t="shared" si="26"/>
        <v>68.387873055225015</v>
      </c>
      <c r="D55" s="152">
        <f t="shared" si="32"/>
        <v>31.612126944774978</v>
      </c>
      <c r="E55" s="154">
        <f t="shared" si="32"/>
        <v>100</v>
      </c>
      <c r="F55" s="151">
        <f t="shared" si="28"/>
        <v>73.259012396129535</v>
      </c>
      <c r="G55" s="153">
        <f t="shared" si="33"/>
        <v>26.740987603870465</v>
      </c>
      <c r="H55" s="154">
        <f t="shared" si="33"/>
        <v>100</v>
      </c>
      <c r="I55" s="151">
        <f t="shared" si="30"/>
        <v>68.485371065738605</v>
      </c>
      <c r="J55" s="153">
        <f t="shared" si="34"/>
        <v>31.514628934261395</v>
      </c>
      <c r="K55" s="154">
        <f t="shared" si="34"/>
        <v>100</v>
      </c>
    </row>
    <row r="56" spans="1:11" x14ac:dyDescent="0.25">
      <c r="B56" s="52"/>
      <c r="C56" s="52"/>
      <c r="D56" s="52"/>
      <c r="E56" s="52"/>
      <c r="F56" s="52"/>
      <c r="G56" s="52"/>
      <c r="H56" s="52"/>
      <c r="I56" s="52"/>
      <c r="J56" s="52"/>
    </row>
    <row r="57" spans="1:11" hidden="1" x14ac:dyDescent="0.25">
      <c r="B57" s="52"/>
      <c r="C57" s="52"/>
      <c r="D57" s="52"/>
      <c r="E57" s="52"/>
      <c r="F57" s="52"/>
      <c r="G57" s="52"/>
      <c r="H57" s="52"/>
      <c r="I57" s="52"/>
      <c r="J57" s="52"/>
    </row>
    <row r="58" spans="1:11" hidden="1" x14ac:dyDescent="0.25">
      <c r="B58" s="52"/>
      <c r="C58" s="52"/>
      <c r="D58" s="52"/>
      <c r="E58" s="52"/>
      <c r="F58" s="52"/>
      <c r="G58" s="52"/>
      <c r="H58" s="52"/>
      <c r="I58" s="52"/>
      <c r="J58" s="52"/>
    </row>
    <row r="59" spans="1:11" hidden="1" x14ac:dyDescent="0.25">
      <c r="A59" s="71"/>
      <c r="B59" s="708">
        <v>2019</v>
      </c>
      <c r="C59" s="704"/>
      <c r="D59" s="709"/>
      <c r="E59" s="708">
        <v>2020</v>
      </c>
      <c r="F59" s="704"/>
      <c r="G59" s="709"/>
      <c r="H59" s="708">
        <v>2021</v>
      </c>
      <c r="I59" s="704"/>
      <c r="J59" s="709"/>
    </row>
    <row r="60" spans="1:11" hidden="1" x14ac:dyDescent="0.25">
      <c r="A60" s="72"/>
      <c r="B60" s="58" t="s">
        <v>38</v>
      </c>
      <c r="C60" s="77" t="s">
        <v>39</v>
      </c>
      <c r="D60" s="78" t="s">
        <v>32</v>
      </c>
      <c r="E60" s="58" t="s">
        <v>38</v>
      </c>
      <c r="F60" s="77" t="s">
        <v>39</v>
      </c>
      <c r="G60" s="156" t="s">
        <v>32</v>
      </c>
      <c r="H60" s="58" t="s">
        <v>38</v>
      </c>
      <c r="I60" s="77" t="s">
        <v>39</v>
      </c>
      <c r="J60" s="78" t="s">
        <v>32</v>
      </c>
    </row>
    <row r="61" spans="1:11" hidden="1" x14ac:dyDescent="0.25">
      <c r="A61" s="80" t="s">
        <v>15</v>
      </c>
      <c r="B61" s="85">
        <f>E19</f>
        <v>308619.63</v>
      </c>
      <c r="C61" s="86">
        <f>28867.77+14270.83</f>
        <v>43138.6</v>
      </c>
      <c r="D61" s="87">
        <f>SUM(B61:C61)</f>
        <v>351758.23</v>
      </c>
      <c r="E61" s="85">
        <f>H19</f>
        <v>321469.64</v>
      </c>
      <c r="F61" s="157">
        <f>SUM(F20:G20)</f>
        <v>51202.92</v>
      </c>
      <c r="G61" s="87">
        <f>SUM(E61:F61)</f>
        <v>372672.56</v>
      </c>
      <c r="H61" s="85">
        <f>K19</f>
        <v>338662.67000000004</v>
      </c>
      <c r="I61" s="86">
        <f>SUM(I20:J20)</f>
        <v>54340.600000000006</v>
      </c>
      <c r="J61" s="87">
        <f>SUM(H61:I61)</f>
        <v>393003.27</v>
      </c>
    </row>
    <row r="62" spans="1:11" hidden="1" x14ac:dyDescent="0.25">
      <c r="A62" s="93" t="s">
        <v>16</v>
      </c>
      <c r="B62" s="158">
        <f>E22</f>
        <v>272987.59999999998</v>
      </c>
      <c r="C62" s="92">
        <f>182940.9+147189.2</f>
        <v>330130.09999999998</v>
      </c>
      <c r="D62" s="98">
        <f t="shared" ref="D62:D64" si="35">SUM(B62:C62)</f>
        <v>603117.69999999995</v>
      </c>
      <c r="E62" s="158">
        <f>H22</f>
        <v>241153.81</v>
      </c>
      <c r="F62" s="52">
        <f>SUM(F23:G23)</f>
        <v>299175.7</v>
      </c>
      <c r="G62" s="98">
        <f t="shared" ref="G62:G63" si="36">SUM(E62:F62)</f>
        <v>540329.51</v>
      </c>
      <c r="H62" s="158">
        <f>K22</f>
        <v>267630.5</v>
      </c>
      <c r="I62" s="92">
        <f>SUM(I23:J23)</f>
        <v>327323.90000000002</v>
      </c>
      <c r="J62" s="98">
        <f t="shared" ref="J62:J63" si="37">SUM(H62:I62)</f>
        <v>594954.4</v>
      </c>
    </row>
    <row r="63" spans="1:11" hidden="1" x14ac:dyDescent="0.25">
      <c r="A63" s="100" t="s">
        <v>17</v>
      </c>
      <c r="B63" s="105">
        <f>E25</f>
        <v>251310.5</v>
      </c>
      <c r="C63" s="106">
        <f>224987.3+79370.6</f>
        <v>304357.90000000002</v>
      </c>
      <c r="D63" s="107">
        <f t="shared" si="35"/>
        <v>555668.4</v>
      </c>
      <c r="E63" s="105">
        <f>H25</f>
        <v>227564.94</v>
      </c>
      <c r="F63" s="159">
        <f>SUM(F26:G26)</f>
        <v>301446.15000000002</v>
      </c>
      <c r="G63" s="107">
        <f t="shared" si="36"/>
        <v>529011.09000000008</v>
      </c>
      <c r="H63" s="105">
        <f>K25</f>
        <v>251355.31999999998</v>
      </c>
      <c r="I63" s="106">
        <f>SUM(I26:J26)</f>
        <v>306864.77</v>
      </c>
      <c r="J63" s="107">
        <f t="shared" si="37"/>
        <v>558220.09</v>
      </c>
    </row>
    <row r="64" spans="1:11" hidden="1" x14ac:dyDescent="0.25">
      <c r="A64" s="109" t="s">
        <v>1</v>
      </c>
      <c r="B64" s="117">
        <f>SUM(B61:B63)</f>
        <v>832917.73</v>
      </c>
      <c r="C64" s="117">
        <f>SUM(C61:C63)</f>
        <v>677626.6</v>
      </c>
      <c r="D64" s="160">
        <f t="shared" si="35"/>
        <v>1510544.33</v>
      </c>
      <c r="E64" s="117">
        <f>SUM(E61:E63)</f>
        <v>790188.3899999999</v>
      </c>
      <c r="F64" s="141">
        <f>SUM(F61:F63)</f>
        <v>651824.77</v>
      </c>
      <c r="G64" s="160">
        <f>SUM(E64:F64)</f>
        <v>1442013.16</v>
      </c>
      <c r="H64" s="117">
        <f>SUM(H61:H63)</f>
        <v>857648.49</v>
      </c>
      <c r="I64" s="141">
        <f>SUM(I61:I63)</f>
        <v>688529.27</v>
      </c>
      <c r="J64" s="160">
        <f>SUM(H64:I64)</f>
        <v>1546177.76</v>
      </c>
    </row>
    <row r="65" spans="1:10" hidden="1" x14ac:dyDescent="0.25">
      <c r="B65" s="52"/>
      <c r="C65" s="52"/>
      <c r="D65" s="52"/>
      <c r="E65" s="52"/>
      <c r="F65" s="52"/>
      <c r="G65" s="52"/>
      <c r="H65" s="52"/>
      <c r="I65" s="52"/>
      <c r="J65" s="52"/>
    </row>
    <row r="66" spans="1:10" hidden="1" x14ac:dyDescent="0.25">
      <c r="B66" s="52"/>
      <c r="C66" s="52"/>
      <c r="D66" s="52"/>
      <c r="E66" s="52"/>
      <c r="F66" s="52"/>
      <c r="G66" s="52"/>
      <c r="H66" s="52"/>
      <c r="I66" s="52"/>
      <c r="J66" s="52"/>
    </row>
    <row r="67" spans="1:10" hidden="1" x14ac:dyDescent="0.25">
      <c r="A67" s="29" t="s">
        <v>40</v>
      </c>
      <c r="B67" s="52"/>
      <c r="C67" s="52"/>
      <c r="D67" s="52"/>
      <c r="E67" s="52"/>
      <c r="F67" s="29" t="s">
        <v>41</v>
      </c>
      <c r="G67" s="52"/>
      <c r="H67" s="52"/>
      <c r="I67" s="52"/>
      <c r="J67" s="52"/>
    </row>
    <row r="68" spans="1:10" hidden="1" x14ac:dyDescent="0.25">
      <c r="A68" s="161"/>
      <c r="B68" s="162" t="s">
        <v>14</v>
      </c>
      <c r="C68" s="162" t="s">
        <v>10</v>
      </c>
      <c r="D68" s="163" t="s">
        <v>11</v>
      </c>
      <c r="E68" s="52"/>
      <c r="F68" s="161"/>
      <c r="G68" s="162" t="s">
        <v>14</v>
      </c>
      <c r="H68" s="162" t="s">
        <v>10</v>
      </c>
      <c r="I68" s="163" t="s">
        <v>11</v>
      </c>
      <c r="J68" s="52"/>
    </row>
    <row r="69" spans="1:10" hidden="1" x14ac:dyDescent="0.25">
      <c r="A69" s="161" t="s">
        <v>15</v>
      </c>
      <c r="B69" s="123">
        <f>C61/B61*100</f>
        <v>13.977918384517537</v>
      </c>
      <c r="C69" s="123">
        <f>F61/E61*100</f>
        <v>15.927762260846778</v>
      </c>
      <c r="D69" s="164">
        <f>I61/H61*100</f>
        <v>16.045642113433995</v>
      </c>
      <c r="E69" s="52"/>
      <c r="F69" s="161" t="s">
        <v>15</v>
      </c>
      <c r="G69" s="123">
        <f>B61/C61*100</f>
        <v>715.41410708738806</v>
      </c>
      <c r="H69" s="123">
        <f>E61/F61*100</f>
        <v>627.83458443385655</v>
      </c>
      <c r="I69" s="164">
        <f>H61/I61*100</f>
        <v>623.22217642057694</v>
      </c>
      <c r="J69" s="52"/>
    </row>
    <row r="70" spans="1:10" hidden="1" x14ac:dyDescent="0.25">
      <c r="A70" s="165" t="s">
        <v>16</v>
      </c>
      <c r="B70" s="124">
        <f t="shared" ref="B70:B72" si="38">C62/B62*100</f>
        <v>120.93226945106666</v>
      </c>
      <c r="C70" s="124">
        <f t="shared" ref="C70:C72" si="39">F62/E62*100</f>
        <v>124.06011748269705</v>
      </c>
      <c r="D70" s="166">
        <f t="shared" ref="D70:D71" si="40">I62/H62*100</f>
        <v>122.30440850351512</v>
      </c>
      <c r="E70" s="52"/>
      <c r="F70" s="165" t="s">
        <v>16</v>
      </c>
      <c r="G70" s="124">
        <f t="shared" ref="G70:G72" si="41">B62/C62*100</f>
        <v>82.690914884768148</v>
      </c>
      <c r="H70" s="124">
        <f t="shared" ref="H70:H72" si="42">E62/F62*100</f>
        <v>80.606081977914641</v>
      </c>
      <c r="I70" s="166">
        <f>H62/I62*100</f>
        <v>81.763201526072478</v>
      </c>
      <c r="J70" s="52"/>
    </row>
    <row r="71" spans="1:10" hidden="1" x14ac:dyDescent="0.25">
      <c r="A71" s="167" t="s">
        <v>17</v>
      </c>
      <c r="B71" s="126">
        <f t="shared" si="38"/>
        <v>121.1083102377338</v>
      </c>
      <c r="C71" s="126">
        <f t="shared" si="39"/>
        <v>132.46598970825647</v>
      </c>
      <c r="D71" s="168">
        <f t="shared" si="40"/>
        <v>122.08405614808552</v>
      </c>
      <c r="E71" s="52"/>
      <c r="F71" s="167" t="s">
        <v>17</v>
      </c>
      <c r="G71" s="126">
        <f t="shared" si="41"/>
        <v>82.570716909270288</v>
      </c>
      <c r="H71" s="126">
        <f t="shared" si="42"/>
        <v>75.491075271653003</v>
      </c>
      <c r="I71" s="168">
        <f>H63/I63*100</f>
        <v>81.910777832202754</v>
      </c>
      <c r="J71" s="52"/>
    </row>
    <row r="72" spans="1:10" hidden="1" x14ac:dyDescent="0.25">
      <c r="A72" s="167" t="s">
        <v>1</v>
      </c>
      <c r="B72" s="126">
        <f t="shared" si="38"/>
        <v>81.355766073079025</v>
      </c>
      <c r="C72" s="126">
        <f t="shared" si="39"/>
        <v>82.489793351684156</v>
      </c>
      <c r="D72" s="168">
        <f>I64/H64*100</f>
        <v>80.281056636618104</v>
      </c>
      <c r="E72" s="52"/>
      <c r="F72" s="167" t="s">
        <v>1</v>
      </c>
      <c r="G72" s="126">
        <f t="shared" si="41"/>
        <v>122.91691766527467</v>
      </c>
      <c r="H72" s="126">
        <f t="shared" si="42"/>
        <v>121.22711906146183</v>
      </c>
      <c r="I72" s="168">
        <f>H64/I64*100</f>
        <v>124.56238643275105</v>
      </c>
      <c r="J72" s="52"/>
    </row>
    <row r="73" spans="1:10" hidden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 hidden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</row>
    <row r="76" spans="1:10" hidden="1" x14ac:dyDescent="0.25">
      <c r="A76" s="29" t="s">
        <v>42</v>
      </c>
    </row>
    <row r="77" spans="1:10" hidden="1" x14ac:dyDescent="0.25">
      <c r="A77" s="710" t="s">
        <v>43</v>
      </c>
      <c r="B77" s="708">
        <v>2019</v>
      </c>
      <c r="C77" s="704"/>
      <c r="D77" s="709"/>
      <c r="E77" s="708">
        <v>2020</v>
      </c>
      <c r="F77" s="704"/>
      <c r="G77" s="709"/>
      <c r="H77" s="708">
        <v>2021</v>
      </c>
      <c r="I77" s="704"/>
      <c r="J77" s="709"/>
    </row>
    <row r="78" spans="1:10" ht="30" hidden="1" x14ac:dyDescent="0.25">
      <c r="A78" s="711"/>
      <c r="B78" s="169" t="s">
        <v>26</v>
      </c>
      <c r="C78" s="170" t="s">
        <v>27</v>
      </c>
      <c r="D78" s="171" t="s">
        <v>32</v>
      </c>
      <c r="E78" s="169" t="s">
        <v>26</v>
      </c>
      <c r="F78" s="170" t="s">
        <v>27</v>
      </c>
      <c r="G78" s="171" t="s">
        <v>32</v>
      </c>
      <c r="H78" s="169" t="s">
        <v>26</v>
      </c>
      <c r="I78" s="170" t="s">
        <v>27</v>
      </c>
      <c r="J78" s="171" t="s">
        <v>32</v>
      </c>
    </row>
    <row r="79" spans="1:10" hidden="1" x14ac:dyDescent="0.25">
      <c r="A79" s="80" t="s">
        <v>15</v>
      </c>
      <c r="B79" s="172">
        <f>100*(B5/D5)</f>
        <v>89.244783518409932</v>
      </c>
      <c r="C79" s="173">
        <f>100*(C5/D5)</f>
        <v>10.755216481590057</v>
      </c>
      <c r="D79" s="144">
        <f>SUM(B79:C79)</f>
        <v>99.999999999999986</v>
      </c>
      <c r="E79" s="172">
        <f>100*(E5/G5)</f>
        <v>89.54739212537352</v>
      </c>
      <c r="F79" s="173">
        <f>100*(F5/G5)</f>
        <v>10.452607874627082</v>
      </c>
      <c r="G79" s="144">
        <f>SUM(E79:F79)</f>
        <v>100.0000000000006</v>
      </c>
      <c r="H79" s="172">
        <f>100*(H5/J5)</f>
        <v>89.308073527543542</v>
      </c>
      <c r="I79" s="173">
        <f>100*(I5/J5)</f>
        <v>10.691926472456178</v>
      </c>
      <c r="J79" s="144">
        <f>SUM(H79:I79)</f>
        <v>99.999999999999716</v>
      </c>
    </row>
    <row r="80" spans="1:10" hidden="1" x14ac:dyDescent="0.25">
      <c r="A80" s="93" t="s">
        <v>16</v>
      </c>
      <c r="B80" s="174">
        <f>100*(B6/D6)</f>
        <v>81.920751004809361</v>
      </c>
      <c r="C80" s="90">
        <f>100*(C6/D6)</f>
        <v>18.079248995190646</v>
      </c>
      <c r="D80" s="147">
        <f>SUM(B80:C80)</f>
        <v>100</v>
      </c>
      <c r="E80" s="174">
        <f>100*(E6/G6)</f>
        <v>80.670124261540494</v>
      </c>
      <c r="F80" s="90">
        <f>100*(F6/G6)</f>
        <v>19.329875738459997</v>
      </c>
      <c r="G80" s="147">
        <f>SUM(E80:F80)</f>
        <v>100.00000000000048</v>
      </c>
      <c r="H80" s="174">
        <f>100*(H6/J6)</f>
        <v>81.778930631990264</v>
      </c>
      <c r="I80" s="90">
        <f>100*(I6/J6)</f>
        <v>18.221069368009374</v>
      </c>
      <c r="J80" s="147">
        <f>SUM(H80:I80)</f>
        <v>99.999999999999631</v>
      </c>
    </row>
    <row r="81" spans="1:15" hidden="1" x14ac:dyDescent="0.25">
      <c r="A81" s="100" t="s">
        <v>17</v>
      </c>
      <c r="B81" s="175">
        <f>100*(B7/D7)</f>
        <v>87.370899884248956</v>
      </c>
      <c r="C81" s="176">
        <f>100*(C7/D7)</f>
        <v>12.629100115751044</v>
      </c>
      <c r="D81" s="151">
        <f>SUM(B81:C81)</f>
        <v>100</v>
      </c>
      <c r="E81" s="175">
        <f>100*(E7/G7)</f>
        <v>87.92918427309543</v>
      </c>
      <c r="F81" s="176">
        <f>100*(F7/G7)</f>
        <v>12.070815726904916</v>
      </c>
      <c r="G81" s="151">
        <f>SUM(E81:F81)</f>
        <v>100.00000000000034</v>
      </c>
      <c r="H81" s="175">
        <f>100*(H7/J7)</f>
        <v>87.642650794665855</v>
      </c>
      <c r="I81" s="176">
        <f>100*(I7/J7)</f>
        <v>12.357349205333939</v>
      </c>
      <c r="J81" s="151">
        <f>SUM(H81:I81)</f>
        <v>99.999999999999801</v>
      </c>
    </row>
    <row r="82" spans="1:15" hidden="1" x14ac:dyDescent="0.25">
      <c r="A82" s="109" t="s">
        <v>1</v>
      </c>
      <c r="B82" s="177">
        <f>100*(B8/D8)</f>
        <v>85.516749983443702</v>
      </c>
      <c r="C82" s="118">
        <f>100*(C8/D8)</f>
        <v>14.483250016556603</v>
      </c>
      <c r="D82" s="178">
        <f>SUM(B82:C82)</f>
        <v>100.00000000000031</v>
      </c>
      <c r="E82" s="177">
        <f>100*(E8/G8)</f>
        <v>85.446590682071104</v>
      </c>
      <c r="F82" s="118">
        <f>100*(F8/G8)</f>
        <v>14.553409317929876</v>
      </c>
      <c r="G82" s="178">
        <f>SUM(E82:F82)</f>
        <v>100.00000000000098</v>
      </c>
      <c r="H82" s="177">
        <f>100*(H8/J8)</f>
        <v>85.6854929647251</v>
      </c>
      <c r="I82" s="118">
        <f>100*(I8/J8)</f>
        <v>14.314507035276295</v>
      </c>
      <c r="J82" s="178">
        <f>SUM(H82:I82)</f>
        <v>100.00000000000139</v>
      </c>
    </row>
    <row r="83" spans="1:15" hidden="1" x14ac:dyDescent="0.25">
      <c r="D83" s="179"/>
      <c r="G83" s="179"/>
      <c r="J83" s="179"/>
    </row>
    <row r="84" spans="1:15" hidden="1" x14ac:dyDescent="0.25">
      <c r="D84" s="179"/>
      <c r="G84" s="179"/>
      <c r="J84" s="179"/>
    </row>
    <row r="85" spans="1:15" hidden="1" x14ac:dyDescent="0.25"/>
    <row r="86" spans="1:15" hidden="1" x14ac:dyDescent="0.25">
      <c r="A86" s="29" t="s">
        <v>44</v>
      </c>
    </row>
    <row r="87" spans="1:15" hidden="1" x14ac:dyDescent="0.25">
      <c r="A87" s="39" t="s">
        <v>45</v>
      </c>
      <c r="B87" s="30" t="s">
        <v>46</v>
      </c>
      <c r="C87" s="30" t="s">
        <v>8</v>
      </c>
    </row>
    <row r="88" spans="1:15" hidden="1" x14ac:dyDescent="0.25">
      <c r="A88" s="29" t="s">
        <v>47</v>
      </c>
      <c r="B88" s="85">
        <v>21386.958999999999</v>
      </c>
      <c r="C88" s="173">
        <v>44.05</v>
      </c>
      <c r="O88" s="180"/>
    </row>
    <row r="89" spans="1:15" hidden="1" x14ac:dyDescent="0.25">
      <c r="A89" s="29" t="s">
        <v>48</v>
      </c>
      <c r="B89" s="89">
        <v>824.99533899999994</v>
      </c>
      <c r="C89" s="90">
        <v>1.7</v>
      </c>
      <c r="N89" s="52"/>
      <c r="O89" s="180"/>
    </row>
    <row r="90" spans="1:15" ht="120" hidden="1" x14ac:dyDescent="0.25">
      <c r="A90" s="181" t="s">
        <v>49</v>
      </c>
      <c r="B90" s="105">
        <v>26342.817999999999</v>
      </c>
      <c r="C90" s="176">
        <v>54.25</v>
      </c>
      <c r="O90" s="180"/>
    </row>
    <row r="91" spans="1:15" hidden="1" x14ac:dyDescent="0.25">
      <c r="A91" s="39" t="s">
        <v>1</v>
      </c>
      <c r="B91" s="117">
        <v>48554.771999999997</v>
      </c>
      <c r="C91" s="118">
        <v>100</v>
      </c>
      <c r="O91" s="180"/>
    </row>
    <row r="92" spans="1:15" hidden="1" x14ac:dyDescent="0.25">
      <c r="O92" s="180"/>
    </row>
  </sheetData>
  <mergeCells count="37">
    <mergeCell ref="X3:AC3"/>
    <mergeCell ref="U17:W17"/>
    <mergeCell ref="B3:D3"/>
    <mergeCell ref="E3:G3"/>
    <mergeCell ref="H3:J3"/>
    <mergeCell ref="M3:Q3"/>
    <mergeCell ref="R3:W3"/>
    <mergeCell ref="C17:E17"/>
    <mergeCell ref="F17:H17"/>
    <mergeCell ref="I17:K17"/>
    <mergeCell ref="O17:Q17"/>
    <mergeCell ref="R17:T17"/>
    <mergeCell ref="A19:A21"/>
    <mergeCell ref="M19:M21"/>
    <mergeCell ref="A22:A24"/>
    <mergeCell ref="M22:M24"/>
    <mergeCell ref="A25:A27"/>
    <mergeCell ref="M25:M27"/>
    <mergeCell ref="A53:A55"/>
    <mergeCell ref="C31:E31"/>
    <mergeCell ref="F31:H31"/>
    <mergeCell ref="I31:K31"/>
    <mergeCell ref="A33:A35"/>
    <mergeCell ref="A36:A38"/>
    <mergeCell ref="A39:A41"/>
    <mergeCell ref="C45:E45"/>
    <mergeCell ref="F45:H45"/>
    <mergeCell ref="I45:K45"/>
    <mergeCell ref="A47:A49"/>
    <mergeCell ref="A50:A52"/>
    <mergeCell ref="B59:D59"/>
    <mergeCell ref="E59:G59"/>
    <mergeCell ref="H59:J59"/>
    <mergeCell ref="A77:A78"/>
    <mergeCell ref="B77:D77"/>
    <mergeCell ref="E77:G77"/>
    <mergeCell ref="H77:J77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8A49-0572-4AD1-BF3E-8037B90BE034}">
  <dimension ref="A1:AC90"/>
  <sheetViews>
    <sheetView topLeftCell="K1" workbookViewId="0">
      <selection activeCell="L1" sqref="L1:L2"/>
    </sheetView>
  </sheetViews>
  <sheetFormatPr defaultRowHeight="15" x14ac:dyDescent="0.25"/>
  <cols>
    <col min="1" max="1" width="17.7109375" style="29" customWidth="1"/>
    <col min="2" max="2" width="10.85546875" style="29" customWidth="1"/>
    <col min="3" max="3" width="14" style="29" bestFit="1" customWidth="1"/>
    <col min="4" max="4" width="13.140625" style="29" customWidth="1"/>
    <col min="5" max="5" width="11" style="29" hidden="1" customWidth="1"/>
    <col min="6" max="6" width="13.7109375" style="29" hidden="1" customWidth="1"/>
    <col min="7" max="7" width="13.42578125" style="29" hidden="1" customWidth="1"/>
    <col min="8" max="8" width="11.85546875" style="29" hidden="1" customWidth="1"/>
    <col min="9" max="9" width="14.140625" style="29" hidden="1" customWidth="1"/>
    <col min="10" max="10" width="15.28515625" style="29" hidden="1" customWidth="1"/>
    <col min="11" max="11" width="10.28515625" style="29" customWidth="1"/>
    <col min="12" max="12" width="15.5703125" style="29" customWidth="1"/>
    <col min="13" max="13" width="17.28515625" style="29" bestFit="1" customWidth="1"/>
    <col min="14" max="14" width="7.5703125" style="29" customWidth="1"/>
    <col min="15" max="16" width="14" style="29" customWidth="1"/>
    <col min="17" max="17" width="4" style="29" hidden="1" customWidth="1"/>
    <col min="18" max="18" width="14" style="29" customWidth="1"/>
    <col min="19" max="19" width="6.5703125" style="29" customWidth="1"/>
    <col min="20" max="20" width="12.5703125" style="29" hidden="1" customWidth="1"/>
    <col min="21" max="21" width="5.28515625" style="29" customWidth="1"/>
    <col min="22" max="22" width="14" style="29" customWidth="1"/>
    <col min="23" max="23" width="4" style="29" hidden="1" customWidth="1"/>
    <col min="24" max="24" width="11" style="29" bestFit="1" customWidth="1"/>
    <col min="25" max="25" width="5.7109375" style="29" customWidth="1"/>
    <col min="26" max="26" width="13.140625" style="29" customWidth="1"/>
    <col min="27" max="27" width="5.7109375" style="29" customWidth="1"/>
    <col min="28" max="28" width="9.140625" style="29"/>
    <col min="29" max="29" width="4" style="29" bestFit="1" customWidth="1"/>
    <col min="30" max="16384" width="9.140625" style="29"/>
  </cols>
  <sheetData>
    <row r="1" spans="1:29" x14ac:dyDescent="0.25">
      <c r="L1" s="264" t="s">
        <v>814</v>
      </c>
    </row>
    <row r="2" spans="1:29" x14ac:dyDescent="0.25">
      <c r="A2" s="29" t="s">
        <v>31</v>
      </c>
      <c r="L2" s="264" t="s">
        <v>815</v>
      </c>
    </row>
    <row r="3" spans="1:29" x14ac:dyDescent="0.25">
      <c r="A3" s="71"/>
      <c r="B3" s="718">
        <v>2019</v>
      </c>
      <c r="C3" s="719"/>
      <c r="D3" s="720"/>
      <c r="E3" s="718">
        <v>2020</v>
      </c>
      <c r="F3" s="719"/>
      <c r="G3" s="720"/>
      <c r="H3" s="708">
        <v>2021</v>
      </c>
      <c r="I3" s="704"/>
      <c r="J3" s="709"/>
      <c r="L3" s="71"/>
      <c r="M3" s="721">
        <v>2019</v>
      </c>
      <c r="N3" s="722"/>
      <c r="O3" s="716"/>
      <c r="P3" s="716"/>
      <c r="Q3" s="717"/>
      <c r="R3" s="715">
        <v>2020</v>
      </c>
      <c r="S3" s="716"/>
      <c r="T3" s="716"/>
      <c r="U3" s="716"/>
      <c r="V3" s="716"/>
      <c r="W3" s="717"/>
      <c r="X3" s="715">
        <v>2021</v>
      </c>
      <c r="Y3" s="716"/>
      <c r="Z3" s="716"/>
      <c r="AA3" s="716"/>
      <c r="AB3" s="716"/>
      <c r="AC3" s="717"/>
    </row>
    <row r="4" spans="1:29" ht="27.75" customHeight="1" x14ac:dyDescent="0.25">
      <c r="A4" s="72"/>
      <c r="B4" s="73" t="s">
        <v>26</v>
      </c>
      <c r="C4" s="74" t="s">
        <v>27</v>
      </c>
      <c r="D4" s="75" t="s">
        <v>32</v>
      </c>
      <c r="E4" s="73" t="s">
        <v>26</v>
      </c>
      <c r="F4" s="74" t="s">
        <v>27</v>
      </c>
      <c r="G4" s="76" t="s">
        <v>32</v>
      </c>
      <c r="H4" s="58" t="s">
        <v>26</v>
      </c>
      <c r="I4" s="77" t="s">
        <v>27</v>
      </c>
      <c r="J4" s="78" t="s">
        <v>32</v>
      </c>
      <c r="L4" s="79"/>
      <c r="M4" s="58" t="s">
        <v>26</v>
      </c>
      <c r="N4" s="77" t="s">
        <v>8</v>
      </c>
      <c r="O4" s="58" t="s">
        <v>27</v>
      </c>
      <c r="P4" s="59" t="s">
        <v>32</v>
      </c>
      <c r="Q4" s="77" t="s">
        <v>8</v>
      </c>
      <c r="R4" s="58" t="s">
        <v>26</v>
      </c>
      <c r="S4" s="77" t="s">
        <v>8</v>
      </c>
      <c r="T4" s="58" t="s">
        <v>27</v>
      </c>
      <c r="U4" s="77" t="s">
        <v>8</v>
      </c>
      <c r="V4" s="59" t="s">
        <v>32</v>
      </c>
      <c r="W4" s="77" t="s">
        <v>8</v>
      </c>
      <c r="X4" s="58" t="s">
        <v>26</v>
      </c>
      <c r="Y4" s="77" t="s">
        <v>8</v>
      </c>
      <c r="Z4" s="58" t="s">
        <v>27</v>
      </c>
      <c r="AA4" s="77" t="s">
        <v>8</v>
      </c>
      <c r="AB4" s="59" t="s">
        <v>32</v>
      </c>
      <c r="AC4" s="77" t="s">
        <v>8</v>
      </c>
    </row>
    <row r="5" spans="1:29" x14ac:dyDescent="0.25">
      <c r="A5" s="80" t="s">
        <v>15</v>
      </c>
      <c r="B5" s="81">
        <v>350769.19622273056</v>
      </c>
      <c r="C5" s="82">
        <v>42272.483519113193</v>
      </c>
      <c r="D5" s="83">
        <f>B5+C5</f>
        <v>393041.67974184378</v>
      </c>
      <c r="E5" s="84">
        <v>371446.1098555387</v>
      </c>
      <c r="F5" s="84">
        <v>43357.829197746789</v>
      </c>
      <c r="G5" s="83">
        <v>414803.93905328301</v>
      </c>
      <c r="H5" s="85">
        <v>392251.84133562923</v>
      </c>
      <c r="I5" s="86">
        <v>46960.231931916482</v>
      </c>
      <c r="J5" s="87">
        <v>439212.07326754695</v>
      </c>
      <c r="L5" s="88" t="s">
        <v>15</v>
      </c>
      <c r="M5" s="89">
        <v>350769.19622273056</v>
      </c>
      <c r="N5" s="90">
        <f>M5/$P5*100</f>
        <v>89.244783518409463</v>
      </c>
      <c r="O5" s="89">
        <v>42272.483519113193</v>
      </c>
      <c r="P5" s="91">
        <v>393041.67974184587</v>
      </c>
      <c r="Q5" s="92">
        <f>P5/$P5*100</f>
        <v>100</v>
      </c>
      <c r="R5" s="89">
        <v>371446.1098555387</v>
      </c>
      <c r="S5" s="90">
        <f>R5/$V5*100</f>
        <v>89.547392125373534</v>
      </c>
      <c r="T5" s="89">
        <v>43357.829197746789</v>
      </c>
      <c r="U5" s="90">
        <f>T5/$V5*100</f>
        <v>10.452607874627086</v>
      </c>
      <c r="V5" s="91">
        <v>414803.9390532829</v>
      </c>
      <c r="W5" s="92">
        <f>V5/$V5*100</f>
        <v>100</v>
      </c>
      <c r="X5" s="89">
        <v>392251.84133562923</v>
      </c>
      <c r="Y5" s="90">
        <f>X5/$AB5*100</f>
        <v>89.308073527543542</v>
      </c>
      <c r="Z5" s="89">
        <v>46960.231931916482</v>
      </c>
      <c r="AA5" s="90">
        <f>Z5/$AB5*100</f>
        <v>10.691926472456178</v>
      </c>
      <c r="AB5" s="91">
        <v>439212.07326754695</v>
      </c>
      <c r="AC5" s="92">
        <f>AB5/$AB5*100</f>
        <v>100</v>
      </c>
    </row>
    <row r="6" spans="1:29" x14ac:dyDescent="0.25">
      <c r="A6" s="93" t="s">
        <v>16</v>
      </c>
      <c r="B6" s="94">
        <v>603127.18278931698</v>
      </c>
      <c r="C6" s="95">
        <v>133105.30457387742</v>
      </c>
      <c r="D6" s="96">
        <f t="shared" ref="D6:D7" si="0">B6+C6</f>
        <v>736232.48736319435</v>
      </c>
      <c r="E6" s="97">
        <v>540277.3102493987</v>
      </c>
      <c r="F6" s="97">
        <v>129459.24364231102</v>
      </c>
      <c r="G6" s="96">
        <v>669736.55389170651</v>
      </c>
      <c r="H6" s="89">
        <v>594630.83345780137</v>
      </c>
      <c r="I6" s="92">
        <v>132489.01130230076</v>
      </c>
      <c r="J6" s="98">
        <v>727119.84476010478</v>
      </c>
      <c r="L6" s="99" t="s">
        <v>16</v>
      </c>
      <c r="M6" s="89">
        <v>603127.18278931698</v>
      </c>
      <c r="N6" s="90">
        <f>M6/$P6*100</f>
        <v>81.920751004808835</v>
      </c>
      <c r="O6" s="89">
        <v>133105.30457387742</v>
      </c>
      <c r="P6" s="91">
        <v>736232.48736319912</v>
      </c>
      <c r="Q6" s="92">
        <f t="shared" ref="Q6:Q8" si="1">P6/$P6*100</f>
        <v>100</v>
      </c>
      <c r="R6" s="89">
        <v>540277.3102493987</v>
      </c>
      <c r="S6" s="90">
        <f t="shared" ref="S6:U8" si="2">R6/$V6*100</f>
        <v>80.670124261540494</v>
      </c>
      <c r="T6" s="89">
        <v>129459.24364231102</v>
      </c>
      <c r="U6" s="90">
        <f t="shared" si="2"/>
        <v>19.329875738459997</v>
      </c>
      <c r="V6" s="91">
        <v>669736.55389170651</v>
      </c>
      <c r="W6" s="92">
        <f t="shared" ref="W6:W8" si="3">V6/$V6*100</f>
        <v>100</v>
      </c>
      <c r="X6" s="89">
        <v>594630.83345780137</v>
      </c>
      <c r="Y6" s="90">
        <f t="shared" ref="Y6:AA8" si="4">X6/$AB6*100</f>
        <v>81.778930631990264</v>
      </c>
      <c r="Z6" s="89">
        <v>132489.01130230076</v>
      </c>
      <c r="AA6" s="90">
        <f t="shared" si="4"/>
        <v>18.221069368009374</v>
      </c>
      <c r="AB6" s="91">
        <v>727119.84476010478</v>
      </c>
      <c r="AC6" s="92">
        <f t="shared" ref="AC6:AC8" si="5">AB6/$AB6*100</f>
        <v>100</v>
      </c>
    </row>
    <row r="7" spans="1:29" x14ac:dyDescent="0.25">
      <c r="A7" s="100" t="s">
        <v>17</v>
      </c>
      <c r="B7" s="101">
        <v>557082.85774071049</v>
      </c>
      <c r="C7" s="102">
        <v>80524.009624450104</v>
      </c>
      <c r="D7" s="103">
        <f t="shared" si="0"/>
        <v>637606.86736516061</v>
      </c>
      <c r="E7" s="104">
        <v>530546.49131055863</v>
      </c>
      <c r="F7" s="104">
        <v>72832.80271627914</v>
      </c>
      <c r="G7" s="103">
        <v>603379.29402683571</v>
      </c>
      <c r="H7" s="105">
        <v>559514.40784038941</v>
      </c>
      <c r="I7" s="106">
        <v>78889.842564188351</v>
      </c>
      <c r="J7" s="107">
        <v>638404.2504045791</v>
      </c>
      <c r="L7" s="108" t="s">
        <v>17</v>
      </c>
      <c r="M7" s="89">
        <v>557082.85774071049</v>
      </c>
      <c r="N7" s="90">
        <f>M7/$P7*100</f>
        <v>87.370899884249113</v>
      </c>
      <c r="O7" s="89">
        <v>80524.009624450104</v>
      </c>
      <c r="P7" s="91">
        <v>637606.86736515944</v>
      </c>
      <c r="Q7" s="92">
        <f t="shared" si="1"/>
        <v>100</v>
      </c>
      <c r="R7" s="89">
        <v>530546.49131055863</v>
      </c>
      <c r="S7" s="90">
        <f t="shared" si="2"/>
        <v>87.92918427309543</v>
      </c>
      <c r="T7" s="89">
        <v>72832.80271627914</v>
      </c>
      <c r="U7" s="90">
        <f t="shared" si="2"/>
        <v>12.070815726904916</v>
      </c>
      <c r="V7" s="91">
        <v>603379.29402683571</v>
      </c>
      <c r="W7" s="92">
        <f t="shared" si="3"/>
        <v>100</v>
      </c>
      <c r="X7" s="89">
        <v>559514.40784038941</v>
      </c>
      <c r="Y7" s="90">
        <f t="shared" si="4"/>
        <v>87.642650794665855</v>
      </c>
      <c r="Z7" s="89">
        <v>78889.842564188351</v>
      </c>
      <c r="AA7" s="90">
        <f t="shared" si="4"/>
        <v>12.357349205333939</v>
      </c>
      <c r="AB7" s="91">
        <v>638404.2504045791</v>
      </c>
      <c r="AC7" s="92">
        <f t="shared" si="5"/>
        <v>100</v>
      </c>
    </row>
    <row r="8" spans="1:29" x14ac:dyDescent="0.25">
      <c r="A8" s="109" t="s">
        <v>1</v>
      </c>
      <c r="B8" s="110">
        <v>1510979.2367527636</v>
      </c>
      <c r="C8" s="111">
        <v>255901.79771744055</v>
      </c>
      <c r="D8" s="112">
        <f>SUM(D5:D7)</f>
        <v>1766881.0344701987</v>
      </c>
      <c r="E8" s="113">
        <v>1442269.9114154913</v>
      </c>
      <c r="F8" s="113">
        <v>245649.87555633788</v>
      </c>
      <c r="G8" s="112">
        <v>1687919.7869718124</v>
      </c>
      <c r="H8" s="110">
        <v>1546397.0826338318</v>
      </c>
      <c r="I8" s="114">
        <v>258339.08579840473</v>
      </c>
      <c r="J8" s="115">
        <v>1804736.1684322115</v>
      </c>
      <c r="L8" s="116" t="s">
        <v>1</v>
      </c>
      <c r="M8" s="117">
        <v>1510979.2367527636</v>
      </c>
      <c r="N8" s="118">
        <f>M8/$P8*100</f>
        <v>85.51674998344329</v>
      </c>
      <c r="O8" s="117">
        <v>255901.79771744055</v>
      </c>
      <c r="P8" s="119">
        <v>1766881.0344702073</v>
      </c>
      <c r="Q8" s="114">
        <f t="shared" si="1"/>
        <v>100</v>
      </c>
      <c r="R8" s="117">
        <v>1442269.9114154913</v>
      </c>
      <c r="S8" s="118">
        <f t="shared" si="2"/>
        <v>85.446590682071104</v>
      </c>
      <c r="T8" s="117">
        <v>245649.87555633788</v>
      </c>
      <c r="U8" s="118">
        <f t="shared" si="2"/>
        <v>14.553409317929876</v>
      </c>
      <c r="V8" s="119">
        <v>1687919.7869718124</v>
      </c>
      <c r="W8" s="114">
        <f t="shared" si="3"/>
        <v>100</v>
      </c>
      <c r="X8" s="117">
        <v>1546397.0826338318</v>
      </c>
      <c r="Y8" s="118">
        <f t="shared" si="4"/>
        <v>85.6854929647251</v>
      </c>
      <c r="Z8" s="117">
        <v>258339.08579840473</v>
      </c>
      <c r="AA8" s="118">
        <f t="shared" si="4"/>
        <v>14.314507035276295</v>
      </c>
      <c r="AB8" s="119">
        <v>1804736.1684322115</v>
      </c>
      <c r="AC8" s="114">
        <f t="shared" si="5"/>
        <v>100</v>
      </c>
    </row>
    <row r="9" spans="1:29" x14ac:dyDescent="0.25">
      <c r="B9" s="52"/>
      <c r="C9" s="52"/>
      <c r="D9" s="52"/>
      <c r="E9" s="52"/>
      <c r="F9" s="52"/>
      <c r="G9" s="52"/>
      <c r="H9" s="52"/>
      <c r="I9" s="52"/>
      <c r="J9" s="52"/>
    </row>
    <row r="10" spans="1:29" x14ac:dyDescent="0.25">
      <c r="A10" s="120" t="s">
        <v>33</v>
      </c>
      <c r="B10" s="97"/>
      <c r="C10" s="97"/>
      <c r="D10" s="97"/>
      <c r="E10" s="52"/>
      <c r="F10" s="52"/>
      <c r="G10" s="52"/>
      <c r="H10" s="52"/>
      <c r="I10" s="52"/>
      <c r="J10" s="52"/>
    </row>
    <row r="11" spans="1:29" x14ac:dyDescent="0.25">
      <c r="A11" s="120"/>
      <c r="B11" s="121" t="s">
        <v>14</v>
      </c>
      <c r="C11" s="121" t="s">
        <v>10</v>
      </c>
      <c r="D11" s="121" t="s">
        <v>11</v>
      </c>
      <c r="E11" s="52"/>
      <c r="F11" s="52"/>
      <c r="G11" s="52"/>
      <c r="H11" s="52"/>
      <c r="I11" s="52"/>
      <c r="J11" s="52"/>
    </row>
    <row r="12" spans="1:29" hidden="1" x14ac:dyDescent="0.25">
      <c r="A12" s="122" t="s">
        <v>15</v>
      </c>
      <c r="B12" s="123">
        <f>C5/B5*100</f>
        <v>12.051367102449644</v>
      </c>
      <c r="C12" s="123">
        <f>F5/E5*100</f>
        <v>11.672710535213128</v>
      </c>
      <c r="D12" s="123">
        <f>I5/H5*100</f>
        <v>11.971959589027165</v>
      </c>
      <c r="E12" s="52"/>
      <c r="F12" s="52"/>
      <c r="G12" s="52"/>
      <c r="H12" s="52"/>
      <c r="I12" s="52"/>
      <c r="J12" s="52"/>
    </row>
    <row r="13" spans="1:29" hidden="1" x14ac:dyDescent="0.25">
      <c r="A13" s="120" t="s">
        <v>16</v>
      </c>
      <c r="B13" s="124">
        <f t="shared" ref="B13:B15" si="6">C6/B6*100</f>
        <v>22.069193425887001</v>
      </c>
      <c r="C13" s="124">
        <f>F6/E6*100</f>
        <v>23.961628812905548</v>
      </c>
      <c r="D13" s="124">
        <f t="shared" ref="D13:D15" si="7">I6/H6*100</f>
        <v>22.280884852854335</v>
      </c>
      <c r="E13" s="52"/>
      <c r="F13" s="52"/>
      <c r="G13" s="52"/>
      <c r="H13" s="52"/>
      <c r="I13" s="52"/>
      <c r="J13" s="52"/>
    </row>
    <row r="14" spans="1:29" hidden="1" x14ac:dyDescent="0.25">
      <c r="A14" s="125" t="s">
        <v>17</v>
      </c>
      <c r="B14" s="126">
        <f t="shared" si="6"/>
        <v>14.454584000488008</v>
      </c>
      <c r="C14" s="126">
        <f t="shared" ref="C14:C15" si="8">F7/E7*100</f>
        <v>13.727883212716604</v>
      </c>
      <c r="D14" s="126">
        <f t="shared" si="7"/>
        <v>14.099698141587977</v>
      </c>
      <c r="E14" s="52"/>
      <c r="F14" s="52"/>
      <c r="G14" s="52"/>
      <c r="H14" s="52"/>
      <c r="I14" s="52"/>
      <c r="J14" s="52"/>
    </row>
    <row r="15" spans="1:29" hidden="1" x14ac:dyDescent="0.25">
      <c r="A15" s="120" t="s">
        <v>1</v>
      </c>
      <c r="B15" s="124">
        <f t="shared" si="6"/>
        <v>16.936155804986281</v>
      </c>
      <c r="C15" s="124">
        <f t="shared" si="8"/>
        <v>17.032170858729835</v>
      </c>
      <c r="D15" s="124">
        <f t="shared" si="7"/>
        <v>16.705869967007452</v>
      </c>
      <c r="E15" s="52"/>
      <c r="F15" s="52"/>
      <c r="G15" s="52"/>
      <c r="H15" s="52"/>
      <c r="I15" s="52"/>
      <c r="J15" s="52"/>
    </row>
    <row r="16" spans="1:29" hidden="1" x14ac:dyDescent="0.25">
      <c r="B16" s="52"/>
      <c r="C16" s="52"/>
      <c r="D16" s="52"/>
      <c r="E16" s="52"/>
      <c r="F16" s="52"/>
      <c r="G16" s="52"/>
      <c r="H16" s="52"/>
      <c r="I16" s="52"/>
      <c r="J16" s="52"/>
    </row>
    <row r="17" spans="1:25" hidden="1" x14ac:dyDescent="0.25">
      <c r="A17" s="127"/>
      <c r="B17" s="31"/>
      <c r="C17" s="708">
        <v>2019</v>
      </c>
      <c r="D17" s="704"/>
      <c r="E17" s="709"/>
      <c r="F17" s="708">
        <v>2020</v>
      </c>
      <c r="G17" s="704"/>
      <c r="H17" s="709"/>
      <c r="I17" s="708">
        <v>2021</v>
      </c>
      <c r="J17" s="704"/>
      <c r="K17" s="709"/>
      <c r="M17" s="127"/>
      <c r="N17" s="31"/>
      <c r="O17" s="708">
        <v>2019</v>
      </c>
      <c r="P17" s="704"/>
      <c r="Q17" s="709"/>
      <c r="R17" s="708">
        <v>2020</v>
      </c>
      <c r="S17" s="704"/>
      <c r="T17" s="709"/>
      <c r="U17" s="708">
        <v>2021</v>
      </c>
      <c r="V17" s="704"/>
      <c r="W17" s="709"/>
    </row>
    <row r="18" spans="1:25" ht="75" hidden="1" customHeight="1" x14ac:dyDescent="0.25">
      <c r="A18" s="79"/>
      <c r="C18" s="71" t="s">
        <v>34</v>
      </c>
      <c r="D18" s="128" t="s">
        <v>35</v>
      </c>
      <c r="E18" s="129" t="s">
        <v>32</v>
      </c>
      <c r="F18" s="71" t="s">
        <v>34</v>
      </c>
      <c r="G18" s="130" t="s">
        <v>35</v>
      </c>
      <c r="H18" s="129" t="s">
        <v>32</v>
      </c>
      <c r="I18" s="71" t="s">
        <v>34</v>
      </c>
      <c r="J18" s="130" t="s">
        <v>35</v>
      </c>
      <c r="K18" s="129" t="s">
        <v>32</v>
      </c>
      <c r="M18" s="79"/>
      <c r="O18" s="71" t="s">
        <v>34</v>
      </c>
      <c r="P18" s="128" t="s">
        <v>35</v>
      </c>
      <c r="Q18" s="129" t="s">
        <v>32</v>
      </c>
      <c r="R18" s="71" t="s">
        <v>34</v>
      </c>
      <c r="S18" s="130" t="s">
        <v>35</v>
      </c>
      <c r="T18" s="129" t="s">
        <v>32</v>
      </c>
      <c r="U18" s="71" t="s">
        <v>34</v>
      </c>
      <c r="V18" s="130" t="s">
        <v>35</v>
      </c>
      <c r="W18" s="129" t="s">
        <v>32</v>
      </c>
    </row>
    <row r="19" spans="1:25" hidden="1" x14ac:dyDescent="0.25">
      <c r="A19" s="712" t="s">
        <v>15</v>
      </c>
      <c r="B19" s="31" t="s">
        <v>36</v>
      </c>
      <c r="C19" s="131">
        <f>288020.4-C20</f>
        <v>259152.63000000003</v>
      </c>
      <c r="D19" s="132">
        <f>49467</f>
        <v>49467</v>
      </c>
      <c r="E19" s="87">
        <f>SUM(C19:D19)</f>
        <v>308619.63</v>
      </c>
      <c r="F19" s="131">
        <f>309390.1-F20</f>
        <v>277254.87</v>
      </c>
      <c r="G19" s="133">
        <f>44214.77</f>
        <v>44214.77</v>
      </c>
      <c r="H19" s="87">
        <f>SUM(F19:G19)</f>
        <v>321469.64</v>
      </c>
      <c r="I19" s="86">
        <f>313952.9-I20</f>
        <v>281416.68000000005</v>
      </c>
      <c r="J19" s="133">
        <f>57245.99</f>
        <v>57245.99</v>
      </c>
      <c r="K19" s="87">
        <f>SUM(I19:J19)</f>
        <v>338662.67000000004</v>
      </c>
      <c r="M19" s="712" t="s">
        <v>15</v>
      </c>
      <c r="N19" s="31" t="s">
        <v>36</v>
      </c>
      <c r="O19" s="131">
        <f>288020.4-O20</f>
        <v>259152.63000000003</v>
      </c>
      <c r="P19" s="132">
        <f>49467</f>
        <v>49467</v>
      </c>
      <c r="Q19" s="87">
        <f>SUM(O19:P19)</f>
        <v>308619.63</v>
      </c>
      <c r="R19" s="131">
        <f>309390.1-R20</f>
        <v>277254.87</v>
      </c>
      <c r="S19" s="133">
        <f>44214.77</f>
        <v>44214.77</v>
      </c>
      <c r="T19" s="87">
        <f>SUM(R19:S19)</f>
        <v>321469.64</v>
      </c>
      <c r="U19" s="86">
        <f>313952.9-U20</f>
        <v>281416.68000000005</v>
      </c>
      <c r="V19" s="133">
        <f>57245.99</f>
        <v>57245.99</v>
      </c>
      <c r="W19" s="87">
        <f>SUM(U19:V19)</f>
        <v>338662.67000000004</v>
      </c>
    </row>
    <row r="20" spans="1:25" hidden="1" x14ac:dyDescent="0.25">
      <c r="A20" s="713"/>
      <c r="B20" s="29" t="s">
        <v>37</v>
      </c>
      <c r="C20" s="134">
        <f>28867.77</f>
        <v>28867.77</v>
      </c>
      <c r="D20" s="135">
        <v>14270.83</v>
      </c>
      <c r="E20" s="98">
        <f>SUM(C20:D20)</f>
        <v>43138.6</v>
      </c>
      <c r="F20" s="134">
        <v>32135.23</v>
      </c>
      <c r="G20" s="136">
        <v>19067.689999999999</v>
      </c>
      <c r="H20" s="98">
        <f>SUM(F20:G20)</f>
        <v>51202.92</v>
      </c>
      <c r="I20" s="134">
        <v>32536.22</v>
      </c>
      <c r="J20" s="136">
        <v>21804.38</v>
      </c>
      <c r="K20" s="98">
        <f>SUM(I20:J20)</f>
        <v>54340.600000000006</v>
      </c>
      <c r="M20" s="713"/>
      <c r="N20" s="29" t="s">
        <v>37</v>
      </c>
      <c r="O20" s="134">
        <f>28867.77</f>
        <v>28867.77</v>
      </c>
      <c r="P20" s="135">
        <v>14270.83</v>
      </c>
      <c r="Q20" s="98">
        <f>SUM(O20:P20)</f>
        <v>43138.6</v>
      </c>
      <c r="R20" s="134">
        <v>32135.23</v>
      </c>
      <c r="S20" s="136">
        <v>19067.689999999999</v>
      </c>
      <c r="T20" s="98">
        <f>SUM(R20:S20)</f>
        <v>51202.92</v>
      </c>
      <c r="U20" s="134">
        <v>32536.22</v>
      </c>
      <c r="V20" s="136">
        <v>21804.38</v>
      </c>
      <c r="W20" s="98">
        <f>SUM(U20:V20)</f>
        <v>54340.600000000006</v>
      </c>
    </row>
    <row r="21" spans="1:25" hidden="1" x14ac:dyDescent="0.25">
      <c r="A21" s="714"/>
      <c r="B21" s="36" t="s">
        <v>1</v>
      </c>
      <c r="C21" s="137">
        <f>C20+C19</f>
        <v>288020.40000000002</v>
      </c>
      <c r="D21" s="138">
        <f>D20+D19</f>
        <v>63737.83</v>
      </c>
      <c r="E21" s="107">
        <f t="shared" ref="E21:E27" si="9">SUM(C21:D21)</f>
        <v>351758.23000000004</v>
      </c>
      <c r="F21" s="137">
        <f>F20+F19</f>
        <v>309390.09999999998</v>
      </c>
      <c r="G21" s="139">
        <f>G20+G19</f>
        <v>63282.459999999992</v>
      </c>
      <c r="H21" s="107">
        <f>SUM(F21:G21)</f>
        <v>372672.55999999994</v>
      </c>
      <c r="I21" s="137">
        <f>I20+I19</f>
        <v>313952.90000000002</v>
      </c>
      <c r="J21" s="139">
        <f>J20+J19</f>
        <v>79050.37</v>
      </c>
      <c r="K21" s="107">
        <f t="shared" ref="K21:K27" si="10">SUM(I21:J21)</f>
        <v>393003.27</v>
      </c>
      <c r="M21" s="714"/>
      <c r="N21" s="36" t="s">
        <v>1</v>
      </c>
      <c r="O21" s="137">
        <f>O20+O19</f>
        <v>288020.40000000002</v>
      </c>
      <c r="P21" s="138">
        <f>P20+P19</f>
        <v>63737.83</v>
      </c>
      <c r="Q21" s="107">
        <f t="shared" ref="Q21:Q27" si="11">SUM(O21:P21)</f>
        <v>351758.23000000004</v>
      </c>
      <c r="R21" s="137">
        <f>R20+R19</f>
        <v>309390.09999999998</v>
      </c>
      <c r="S21" s="139">
        <f>S20+S19</f>
        <v>63282.459999999992</v>
      </c>
      <c r="T21" s="107">
        <f>SUM(R21:S21)</f>
        <v>372672.55999999994</v>
      </c>
      <c r="U21" s="137">
        <f>U20+U19</f>
        <v>313952.90000000002</v>
      </c>
      <c r="V21" s="139">
        <f>V20+V19</f>
        <v>79050.37</v>
      </c>
      <c r="W21" s="107">
        <f t="shared" ref="W21:W27" si="12">SUM(U21:V21)</f>
        <v>393003.27</v>
      </c>
    </row>
    <row r="22" spans="1:25" hidden="1" x14ac:dyDescent="0.25">
      <c r="A22" s="712" t="s">
        <v>16</v>
      </c>
      <c r="B22" s="31" t="s">
        <v>36</v>
      </c>
      <c r="C22" s="131">
        <f>343325.5-C23</f>
        <v>160384.6</v>
      </c>
      <c r="D22" s="132">
        <f>112603</f>
        <v>112603</v>
      </c>
      <c r="E22" s="87">
        <f t="shared" si="9"/>
        <v>272987.59999999998</v>
      </c>
      <c r="F22" s="131">
        <f xml:space="preserve"> 329657.4-F23</f>
        <v>150711.70000000001</v>
      </c>
      <c r="G22" s="133">
        <f>90442.11</f>
        <v>90442.11</v>
      </c>
      <c r="H22" s="87">
        <f t="shared" ref="H22:H27" si="13">SUM(F22:G22)</f>
        <v>241153.81</v>
      </c>
      <c r="I22" s="86">
        <f xml:space="preserve"> 342945.5-I23</f>
        <v>159494.20000000001</v>
      </c>
      <c r="J22" s="133">
        <f>108136.3</f>
        <v>108136.3</v>
      </c>
      <c r="K22" s="87">
        <f t="shared" si="10"/>
        <v>267630.5</v>
      </c>
      <c r="M22" s="712" t="s">
        <v>16</v>
      </c>
      <c r="N22" s="31" t="s">
        <v>36</v>
      </c>
      <c r="O22" s="131">
        <f>343325.5-O23</f>
        <v>160384.6</v>
      </c>
      <c r="P22" s="132">
        <f>112603</f>
        <v>112603</v>
      </c>
      <c r="Q22" s="87">
        <f t="shared" si="11"/>
        <v>272987.59999999998</v>
      </c>
      <c r="R22" s="131">
        <f xml:space="preserve"> 329657.4-R23</f>
        <v>150711.70000000001</v>
      </c>
      <c r="S22" s="133">
        <f>90442.11</f>
        <v>90442.11</v>
      </c>
      <c r="T22" s="87">
        <f t="shared" ref="T22:T27" si="14">SUM(R22:S22)</f>
        <v>241153.81</v>
      </c>
      <c r="U22" s="86">
        <f xml:space="preserve"> 342945.5-U23</f>
        <v>159494.20000000001</v>
      </c>
      <c r="V22" s="133">
        <f>108136.3</f>
        <v>108136.3</v>
      </c>
      <c r="W22" s="87">
        <f t="shared" si="12"/>
        <v>267630.5</v>
      </c>
    </row>
    <row r="23" spans="1:25" hidden="1" x14ac:dyDescent="0.25">
      <c r="A23" s="713"/>
      <c r="B23" s="29" t="s">
        <v>37</v>
      </c>
      <c r="C23" s="134">
        <v>182940.9</v>
      </c>
      <c r="D23" s="135">
        <v>147189.20000000001</v>
      </c>
      <c r="E23" s="98">
        <f t="shared" si="9"/>
        <v>330130.09999999998</v>
      </c>
      <c r="F23" s="134">
        <v>178945.7</v>
      </c>
      <c r="G23" s="136">
        <v>120230</v>
      </c>
      <c r="H23" s="98">
        <f t="shared" si="13"/>
        <v>299175.7</v>
      </c>
      <c r="I23" s="134">
        <v>183451.3</v>
      </c>
      <c r="J23" s="136">
        <v>143872.6</v>
      </c>
      <c r="K23" s="98">
        <f t="shared" si="10"/>
        <v>327323.90000000002</v>
      </c>
      <c r="M23" s="713"/>
      <c r="N23" s="29" t="s">
        <v>37</v>
      </c>
      <c r="O23" s="134">
        <v>182940.9</v>
      </c>
      <c r="P23" s="135">
        <v>147189.20000000001</v>
      </c>
      <c r="Q23" s="98">
        <f t="shared" si="11"/>
        <v>330130.09999999998</v>
      </c>
      <c r="R23" s="134">
        <v>178945.7</v>
      </c>
      <c r="S23" s="136">
        <v>120230</v>
      </c>
      <c r="T23" s="98">
        <f t="shared" si="14"/>
        <v>299175.7</v>
      </c>
      <c r="U23" s="134">
        <v>183451.3</v>
      </c>
      <c r="V23" s="136">
        <v>143872.6</v>
      </c>
      <c r="W23" s="98">
        <f t="shared" si="12"/>
        <v>327323.90000000002</v>
      </c>
    </row>
    <row r="24" spans="1:25" hidden="1" x14ac:dyDescent="0.25">
      <c r="A24" s="714"/>
      <c r="B24" s="36" t="s">
        <v>1</v>
      </c>
      <c r="C24" s="137">
        <f>C23+C22</f>
        <v>343325.5</v>
      </c>
      <c r="D24" s="138">
        <f>D23+D22</f>
        <v>259792.2</v>
      </c>
      <c r="E24" s="107">
        <f t="shared" si="9"/>
        <v>603117.69999999995</v>
      </c>
      <c r="F24" s="137">
        <f>F23+F22</f>
        <v>329657.40000000002</v>
      </c>
      <c r="G24" s="139">
        <f>G23+G22</f>
        <v>210672.11</v>
      </c>
      <c r="H24" s="107">
        <f t="shared" si="13"/>
        <v>540329.51</v>
      </c>
      <c r="I24" s="137">
        <f>I23+I22</f>
        <v>342945.5</v>
      </c>
      <c r="J24" s="139">
        <f>J23+J22</f>
        <v>252008.90000000002</v>
      </c>
      <c r="K24" s="107">
        <f t="shared" si="10"/>
        <v>594954.4</v>
      </c>
      <c r="M24" s="714"/>
      <c r="N24" s="36" t="s">
        <v>1</v>
      </c>
      <c r="O24" s="137">
        <f>O23+O22</f>
        <v>343325.5</v>
      </c>
      <c r="P24" s="138">
        <f>P23+P22</f>
        <v>259792.2</v>
      </c>
      <c r="Q24" s="107">
        <f t="shared" si="11"/>
        <v>603117.69999999995</v>
      </c>
      <c r="R24" s="137">
        <f>R23+R22</f>
        <v>329657.40000000002</v>
      </c>
      <c r="S24" s="139">
        <f>S23+S22</f>
        <v>210672.11</v>
      </c>
      <c r="T24" s="107">
        <f t="shared" si="14"/>
        <v>540329.51</v>
      </c>
      <c r="U24" s="137">
        <f>U23+U22</f>
        <v>342945.5</v>
      </c>
      <c r="V24" s="139">
        <f>V23+V22</f>
        <v>252008.90000000002</v>
      </c>
      <c r="W24" s="107">
        <f t="shared" si="12"/>
        <v>594954.4</v>
      </c>
    </row>
    <row r="25" spans="1:25" hidden="1" x14ac:dyDescent="0.25">
      <c r="A25" s="713" t="s">
        <v>17</v>
      </c>
      <c r="B25" s="29" t="s">
        <v>36</v>
      </c>
      <c r="C25" s="134">
        <f>380009.8-C26</f>
        <v>155022.5</v>
      </c>
      <c r="D25" s="135">
        <f>96288</f>
        <v>96288</v>
      </c>
      <c r="E25" s="98">
        <f t="shared" si="9"/>
        <v>251310.5</v>
      </c>
      <c r="F25" s="134">
        <f xml:space="preserve"> 387548.3-F26</f>
        <v>158534.5</v>
      </c>
      <c r="G25" s="133">
        <f>69030.44</f>
        <v>69030.44</v>
      </c>
      <c r="H25" s="98">
        <f t="shared" si="13"/>
        <v>227564.94</v>
      </c>
      <c r="I25" s="92">
        <f>382299.1-I26</f>
        <v>157568.99999999997</v>
      </c>
      <c r="J25" s="136">
        <f>93786.32</f>
        <v>93786.32</v>
      </c>
      <c r="K25" s="98">
        <f t="shared" si="10"/>
        <v>251355.31999999998</v>
      </c>
      <c r="M25" s="713" t="s">
        <v>17</v>
      </c>
      <c r="N25" s="29" t="s">
        <v>36</v>
      </c>
      <c r="O25" s="134">
        <f>380009.8-O26</f>
        <v>155022.5</v>
      </c>
      <c r="P25" s="135">
        <f>96288</f>
        <v>96288</v>
      </c>
      <c r="Q25" s="98">
        <f t="shared" si="11"/>
        <v>251310.5</v>
      </c>
      <c r="R25" s="134">
        <f xml:space="preserve"> 387548.3-R26</f>
        <v>158534.5</v>
      </c>
      <c r="S25" s="140">
        <f>69030.44</f>
        <v>69030.44</v>
      </c>
      <c r="T25" s="98">
        <f t="shared" si="14"/>
        <v>227564.94</v>
      </c>
      <c r="U25" s="92">
        <f>382299.1-U26</f>
        <v>157568.99999999997</v>
      </c>
      <c r="V25" s="136">
        <f>93786.32</f>
        <v>93786.32</v>
      </c>
      <c r="W25" s="98">
        <f t="shared" si="12"/>
        <v>251355.31999999998</v>
      </c>
      <c r="X25" s="52">
        <f>P25-S25</f>
        <v>27257.559999999998</v>
      </c>
      <c r="Y25" s="29">
        <f>X25/P25*100</f>
        <v>28.308366566965766</v>
      </c>
    </row>
    <row r="26" spans="1:25" hidden="1" x14ac:dyDescent="0.25">
      <c r="A26" s="713" t="s">
        <v>17</v>
      </c>
      <c r="B26" s="29" t="s">
        <v>37</v>
      </c>
      <c r="C26" s="134">
        <f>224987.3</f>
        <v>224987.3</v>
      </c>
      <c r="D26" s="135">
        <v>79370.600000000006</v>
      </c>
      <c r="E26" s="98">
        <f t="shared" si="9"/>
        <v>304357.90000000002</v>
      </c>
      <c r="F26" s="134">
        <v>229013.8</v>
      </c>
      <c r="G26" s="136">
        <v>72432.350000000006</v>
      </c>
      <c r="H26" s="98">
        <f t="shared" si="13"/>
        <v>301446.15000000002</v>
      </c>
      <c r="I26" s="134">
        <v>224730.1</v>
      </c>
      <c r="J26" s="136">
        <v>82134.67</v>
      </c>
      <c r="K26" s="98">
        <f t="shared" si="10"/>
        <v>306864.77</v>
      </c>
      <c r="M26" s="713" t="s">
        <v>17</v>
      </c>
      <c r="N26" s="29" t="s">
        <v>37</v>
      </c>
      <c r="O26" s="134">
        <f>224987.3</f>
        <v>224987.3</v>
      </c>
      <c r="P26" s="135">
        <v>79370.600000000006</v>
      </c>
      <c r="Q26" s="98">
        <f t="shared" si="11"/>
        <v>304357.90000000002</v>
      </c>
      <c r="R26" s="134">
        <v>229013.8</v>
      </c>
      <c r="S26" s="136">
        <v>72432.350000000006</v>
      </c>
      <c r="T26" s="98">
        <f t="shared" si="14"/>
        <v>301446.15000000002</v>
      </c>
      <c r="U26" s="134">
        <v>224730.1</v>
      </c>
      <c r="V26" s="136">
        <v>82134.67</v>
      </c>
      <c r="W26" s="98">
        <f t="shared" si="12"/>
        <v>306864.77</v>
      </c>
    </row>
    <row r="27" spans="1:25" hidden="1" x14ac:dyDescent="0.25">
      <c r="A27" s="713"/>
      <c r="B27" s="29" t="s">
        <v>1</v>
      </c>
      <c r="C27" s="137">
        <f>C26+C25</f>
        <v>380009.8</v>
      </c>
      <c r="D27" s="138">
        <f>D26+D25</f>
        <v>175658.6</v>
      </c>
      <c r="E27" s="98">
        <f t="shared" si="9"/>
        <v>555668.4</v>
      </c>
      <c r="F27" s="137">
        <f>F26+F25</f>
        <v>387548.3</v>
      </c>
      <c r="G27" s="139">
        <f>G26+G25</f>
        <v>141462.79</v>
      </c>
      <c r="H27" s="98">
        <f t="shared" si="13"/>
        <v>529011.09</v>
      </c>
      <c r="I27" s="137">
        <f>I26+I25</f>
        <v>382299.1</v>
      </c>
      <c r="J27" s="139">
        <f>J26+J25</f>
        <v>175920.99</v>
      </c>
      <c r="K27" s="98">
        <f t="shared" si="10"/>
        <v>558220.09</v>
      </c>
      <c r="M27" s="713"/>
      <c r="N27" s="29" t="s">
        <v>1</v>
      </c>
      <c r="O27" s="137">
        <f>O26+O25</f>
        <v>380009.8</v>
      </c>
      <c r="P27" s="138">
        <f>P26+P25</f>
        <v>175658.6</v>
      </c>
      <c r="Q27" s="98">
        <f t="shared" si="11"/>
        <v>555668.4</v>
      </c>
      <c r="R27" s="137">
        <f>R26+R25</f>
        <v>387548.3</v>
      </c>
      <c r="S27" s="139">
        <f>S26+S25</f>
        <v>141462.79</v>
      </c>
      <c r="T27" s="98">
        <f t="shared" si="14"/>
        <v>529011.09</v>
      </c>
      <c r="U27" s="137">
        <f>U26+U25</f>
        <v>382299.1</v>
      </c>
      <c r="V27" s="139">
        <f>V26+V25</f>
        <v>175920.99</v>
      </c>
      <c r="W27" s="98">
        <f t="shared" si="12"/>
        <v>558220.09</v>
      </c>
    </row>
    <row r="28" spans="1:25" hidden="1" x14ac:dyDescent="0.25">
      <c r="A28" s="116" t="s">
        <v>1</v>
      </c>
      <c r="B28" s="39"/>
      <c r="C28" s="141">
        <f t="shared" ref="C28:D28" si="15">+C21+C24+C27</f>
        <v>1011355.7</v>
      </c>
      <c r="D28" s="142">
        <f t="shared" si="15"/>
        <v>499188.63</v>
      </c>
      <c r="E28" s="143">
        <f>+E21+E24+E27</f>
        <v>1510544.33</v>
      </c>
      <c r="F28" s="141">
        <f t="shared" ref="F28:J28" si="16">+F21+F24+F27</f>
        <v>1026595.8</v>
      </c>
      <c r="G28" s="142">
        <f t="shared" si="16"/>
        <v>415417.36</v>
      </c>
      <c r="H28" s="143">
        <f>+H21+H24+H27</f>
        <v>1442013.16</v>
      </c>
      <c r="I28" s="141">
        <f t="shared" si="16"/>
        <v>1039197.5</v>
      </c>
      <c r="J28" s="142">
        <f t="shared" si="16"/>
        <v>506980.26</v>
      </c>
      <c r="K28" s="143">
        <f>+K21+K24+K27</f>
        <v>1546177.76</v>
      </c>
      <c r="M28" s="116" t="s">
        <v>1</v>
      </c>
      <c r="N28" s="39"/>
      <c r="O28" s="141">
        <f t="shared" ref="O28:P28" si="17">+O21+O24+O27</f>
        <v>1011355.7</v>
      </c>
      <c r="P28" s="142">
        <f t="shared" si="17"/>
        <v>499188.63</v>
      </c>
      <c r="Q28" s="143">
        <f>+Q21+Q24+Q27</f>
        <v>1510544.33</v>
      </c>
      <c r="R28" s="141">
        <f t="shared" ref="R28:S28" si="18">+R21+R24+R27</f>
        <v>1026595.8</v>
      </c>
      <c r="S28" s="142">
        <f t="shared" si="18"/>
        <v>415417.36</v>
      </c>
      <c r="T28" s="143">
        <f>+T21+T24+T27</f>
        <v>1442013.16</v>
      </c>
      <c r="U28" s="141">
        <f t="shared" ref="U28:V28" si="19">+U21+U24+U27</f>
        <v>1039197.5</v>
      </c>
      <c r="V28" s="142">
        <f t="shared" si="19"/>
        <v>506980.26</v>
      </c>
      <c r="W28" s="143">
        <f>+W21+W24+W27</f>
        <v>1546177.76</v>
      </c>
    </row>
    <row r="29" spans="1:25" hidden="1" x14ac:dyDescent="0.25">
      <c r="B29" s="52"/>
      <c r="C29" s="52"/>
      <c r="D29" s="52"/>
      <c r="E29" s="52"/>
      <c r="F29" s="52"/>
      <c r="G29" s="52"/>
      <c r="H29" s="52"/>
      <c r="I29" s="52"/>
      <c r="J29" s="52"/>
    </row>
    <row r="30" spans="1:25" hidden="1" x14ac:dyDescent="0.25">
      <c r="B30" s="52"/>
      <c r="C30" s="52"/>
      <c r="D30" s="52"/>
      <c r="E30" s="52"/>
      <c r="F30" s="52"/>
      <c r="G30" s="52"/>
      <c r="H30" s="52"/>
      <c r="I30" s="52"/>
      <c r="J30" s="52"/>
    </row>
    <row r="31" spans="1:25" hidden="1" x14ac:dyDescent="0.25">
      <c r="A31" s="127"/>
      <c r="B31" s="31"/>
      <c r="C31" s="708">
        <v>2019</v>
      </c>
      <c r="D31" s="704"/>
      <c r="E31" s="709"/>
      <c r="F31" s="708">
        <v>2020</v>
      </c>
      <c r="G31" s="704"/>
      <c r="H31" s="709"/>
      <c r="I31" s="708">
        <v>2021</v>
      </c>
      <c r="J31" s="704"/>
      <c r="K31" s="709"/>
    </row>
    <row r="32" spans="1:25" ht="45" hidden="1" x14ac:dyDescent="0.25">
      <c r="A32" s="79"/>
      <c r="C32" s="71" t="s">
        <v>34</v>
      </c>
      <c r="D32" s="128" t="s">
        <v>35</v>
      </c>
      <c r="E32" s="129" t="s">
        <v>32</v>
      </c>
      <c r="F32" s="71" t="s">
        <v>34</v>
      </c>
      <c r="G32" s="130" t="s">
        <v>35</v>
      </c>
      <c r="H32" s="129" t="s">
        <v>32</v>
      </c>
      <c r="I32" s="71" t="s">
        <v>34</v>
      </c>
      <c r="J32" s="130" t="s">
        <v>35</v>
      </c>
      <c r="K32" s="129" t="s">
        <v>32</v>
      </c>
    </row>
    <row r="33" spans="1:11" hidden="1" x14ac:dyDescent="0.25">
      <c r="A33" s="712" t="s">
        <v>15</v>
      </c>
      <c r="B33" s="31" t="s">
        <v>36</v>
      </c>
      <c r="C33" s="144">
        <f>C19/C$21*100</f>
        <v>89.977178699842099</v>
      </c>
      <c r="D33" s="145">
        <f>D19/D$21*100</f>
        <v>77.610110039830346</v>
      </c>
      <c r="E33" s="146">
        <f t="shared" ref="E33:K35" si="20">E19/E$21*100</f>
        <v>87.736292623487429</v>
      </c>
      <c r="F33" s="144">
        <f t="shared" si="20"/>
        <v>89.613361901366602</v>
      </c>
      <c r="G33" s="145">
        <f t="shared" si="20"/>
        <v>69.868917864444597</v>
      </c>
      <c r="H33" s="146">
        <f t="shared" si="20"/>
        <v>86.260614411750652</v>
      </c>
      <c r="I33" s="144">
        <f t="shared" si="20"/>
        <v>89.636591985613137</v>
      </c>
      <c r="J33" s="145">
        <f t="shared" si="20"/>
        <v>72.417105701086541</v>
      </c>
      <c r="K33" s="146">
        <f t="shared" si="20"/>
        <v>86.172990367230284</v>
      </c>
    </row>
    <row r="34" spans="1:11" hidden="1" x14ac:dyDescent="0.25">
      <c r="A34" s="713"/>
      <c r="B34" s="29" t="s">
        <v>37</v>
      </c>
      <c r="C34" s="147">
        <f t="shared" ref="C34:D35" si="21">C20/C$21*100</f>
        <v>10.022821300157906</v>
      </c>
      <c r="D34" s="148">
        <f t="shared" si="21"/>
        <v>22.389889960169651</v>
      </c>
      <c r="E34" s="149">
        <f t="shared" si="20"/>
        <v>12.263707376512553</v>
      </c>
      <c r="F34" s="147">
        <f t="shared" si="20"/>
        <v>10.386638098633409</v>
      </c>
      <c r="G34" s="150">
        <f t="shared" si="20"/>
        <v>30.131082135555413</v>
      </c>
      <c r="H34" s="149">
        <f t="shared" si="20"/>
        <v>13.739385588249375</v>
      </c>
      <c r="I34" s="147">
        <f t="shared" si="20"/>
        <v>10.363408014386872</v>
      </c>
      <c r="J34" s="150">
        <f t="shared" si="20"/>
        <v>27.58289429891347</v>
      </c>
      <c r="K34" s="149">
        <f t="shared" si="20"/>
        <v>13.827009632769723</v>
      </c>
    </row>
    <row r="35" spans="1:11" hidden="1" x14ac:dyDescent="0.25">
      <c r="A35" s="714"/>
      <c r="B35" s="36" t="s">
        <v>1</v>
      </c>
      <c r="C35" s="151">
        <f t="shared" si="21"/>
        <v>100</v>
      </c>
      <c r="D35" s="152">
        <f t="shared" si="21"/>
        <v>100</v>
      </c>
      <c r="E35" s="149">
        <f t="shared" si="20"/>
        <v>100</v>
      </c>
      <c r="F35" s="151">
        <f t="shared" si="20"/>
        <v>100</v>
      </c>
      <c r="G35" s="153">
        <f t="shared" si="20"/>
        <v>100</v>
      </c>
      <c r="H35" s="149">
        <f t="shared" si="20"/>
        <v>100</v>
      </c>
      <c r="I35" s="151">
        <f t="shared" si="20"/>
        <v>100</v>
      </c>
      <c r="J35" s="153">
        <f t="shared" si="20"/>
        <v>100</v>
      </c>
      <c r="K35" s="149">
        <f t="shared" si="20"/>
        <v>100</v>
      </c>
    </row>
    <row r="36" spans="1:11" hidden="1" x14ac:dyDescent="0.25">
      <c r="A36" s="712" t="s">
        <v>16</v>
      </c>
      <c r="B36" s="31" t="s">
        <v>36</v>
      </c>
      <c r="C36" s="144">
        <f>C22/C$24*100</f>
        <v>46.715026993334313</v>
      </c>
      <c r="D36" s="145">
        <f t="shared" ref="D36:K36" si="22">D22/D$24*100</f>
        <v>43.343487602784073</v>
      </c>
      <c r="E36" s="146">
        <f t="shared" si="22"/>
        <v>45.262740589440504</v>
      </c>
      <c r="F36" s="144">
        <f t="shared" si="22"/>
        <v>45.717675380561765</v>
      </c>
      <c r="G36" s="145">
        <f t="shared" si="22"/>
        <v>42.930272070659946</v>
      </c>
      <c r="H36" s="146">
        <f t="shared" si="22"/>
        <v>44.630879035276081</v>
      </c>
      <c r="I36" s="144">
        <f t="shared" si="22"/>
        <v>46.507156384906644</v>
      </c>
      <c r="J36" s="145">
        <f t="shared" si="22"/>
        <v>42.909714696584125</v>
      </c>
      <c r="K36" s="146">
        <f t="shared" si="22"/>
        <v>44.983363430878057</v>
      </c>
    </row>
    <row r="37" spans="1:11" hidden="1" x14ac:dyDescent="0.25">
      <c r="A37" s="713"/>
      <c r="B37" s="29" t="s">
        <v>37</v>
      </c>
      <c r="C37" s="147">
        <f t="shared" ref="C37:K38" si="23">C23/C$24*100</f>
        <v>53.28497300666568</v>
      </c>
      <c r="D37" s="148">
        <f t="shared" si="23"/>
        <v>56.656512397215927</v>
      </c>
      <c r="E37" s="149">
        <f t="shared" si="23"/>
        <v>54.737259410559503</v>
      </c>
      <c r="F37" s="147">
        <f t="shared" si="23"/>
        <v>54.282324619438235</v>
      </c>
      <c r="G37" s="150">
        <f t="shared" si="23"/>
        <v>57.069727929340054</v>
      </c>
      <c r="H37" s="149">
        <f t="shared" si="23"/>
        <v>55.369120964723919</v>
      </c>
      <c r="I37" s="147">
        <f t="shared" si="23"/>
        <v>53.492843615093356</v>
      </c>
      <c r="J37" s="150">
        <f t="shared" si="23"/>
        <v>57.090285303415868</v>
      </c>
      <c r="K37" s="149">
        <f t="shared" si="23"/>
        <v>55.016636569121935</v>
      </c>
    </row>
    <row r="38" spans="1:11" hidden="1" x14ac:dyDescent="0.25">
      <c r="A38" s="714"/>
      <c r="B38" s="36" t="s">
        <v>1</v>
      </c>
      <c r="C38" s="151">
        <f t="shared" si="23"/>
        <v>100</v>
      </c>
      <c r="D38" s="152">
        <f t="shared" si="23"/>
        <v>100</v>
      </c>
      <c r="E38" s="149">
        <f t="shared" si="23"/>
        <v>100</v>
      </c>
      <c r="F38" s="151">
        <f t="shared" si="23"/>
        <v>100</v>
      </c>
      <c r="G38" s="153">
        <f t="shared" si="23"/>
        <v>100</v>
      </c>
      <c r="H38" s="149">
        <f t="shared" si="23"/>
        <v>100</v>
      </c>
      <c r="I38" s="151">
        <f t="shared" si="23"/>
        <v>100</v>
      </c>
      <c r="J38" s="153">
        <f t="shared" si="23"/>
        <v>100</v>
      </c>
      <c r="K38" s="149">
        <f t="shared" si="23"/>
        <v>100</v>
      </c>
    </row>
    <row r="39" spans="1:11" hidden="1" x14ac:dyDescent="0.25">
      <c r="A39" s="712" t="s">
        <v>17</v>
      </c>
      <c r="B39" s="31" t="s">
        <v>36</v>
      </c>
      <c r="C39" s="144">
        <f>C25/C$27*100</f>
        <v>40.794342672215294</v>
      </c>
      <c r="D39" s="145">
        <f t="shared" ref="D39:K39" si="24">D25/D$27*100</f>
        <v>54.815420366551933</v>
      </c>
      <c r="E39" s="146">
        <f t="shared" si="24"/>
        <v>45.226703551974524</v>
      </c>
      <c r="F39" s="144">
        <f t="shared" si="24"/>
        <v>40.907030168884759</v>
      </c>
      <c r="G39" s="145">
        <f t="shared" si="24"/>
        <v>48.797595466624124</v>
      </c>
      <c r="H39" s="146">
        <f t="shared" si="24"/>
        <v>43.017045257028549</v>
      </c>
      <c r="I39" s="144">
        <f t="shared" si="24"/>
        <v>41.21615771525488</v>
      </c>
      <c r="J39" s="145">
        <f t="shared" si="24"/>
        <v>53.311614492392302</v>
      </c>
      <c r="K39" s="146">
        <f t="shared" si="24"/>
        <v>45.027996036473709</v>
      </c>
    </row>
    <row r="40" spans="1:11" hidden="1" x14ac:dyDescent="0.25">
      <c r="A40" s="713" t="s">
        <v>17</v>
      </c>
      <c r="B40" s="29" t="s">
        <v>37</v>
      </c>
      <c r="C40" s="147">
        <f t="shared" ref="C40:K41" si="25">C26/C$27*100</f>
        <v>59.205657327784699</v>
      </c>
      <c r="D40" s="148">
        <f t="shared" si="25"/>
        <v>45.184579633448067</v>
      </c>
      <c r="E40" s="149">
        <f t="shared" si="25"/>
        <v>54.773296448025476</v>
      </c>
      <c r="F40" s="147">
        <f t="shared" si="25"/>
        <v>59.092969831115241</v>
      </c>
      <c r="G40" s="150">
        <f t="shared" si="25"/>
        <v>51.202404533375876</v>
      </c>
      <c r="H40" s="149">
        <f t="shared" si="25"/>
        <v>56.982954742971458</v>
      </c>
      <c r="I40" s="147">
        <f t="shared" si="25"/>
        <v>58.783842284745113</v>
      </c>
      <c r="J40" s="150">
        <f t="shared" si="25"/>
        <v>46.688385507607705</v>
      </c>
      <c r="K40" s="149">
        <f t="shared" si="25"/>
        <v>54.972003963526298</v>
      </c>
    </row>
    <row r="41" spans="1:11" hidden="1" x14ac:dyDescent="0.25">
      <c r="A41" s="714"/>
      <c r="B41" s="36" t="s">
        <v>1</v>
      </c>
      <c r="C41" s="151">
        <f t="shared" si="25"/>
        <v>100</v>
      </c>
      <c r="D41" s="152">
        <f t="shared" si="25"/>
        <v>100</v>
      </c>
      <c r="E41" s="154">
        <f t="shared" si="25"/>
        <v>100</v>
      </c>
      <c r="F41" s="151">
        <f t="shared" si="25"/>
        <v>100</v>
      </c>
      <c r="G41" s="153">
        <f t="shared" si="25"/>
        <v>100</v>
      </c>
      <c r="H41" s="154">
        <f t="shared" si="25"/>
        <v>100</v>
      </c>
      <c r="I41" s="151">
        <f t="shared" si="25"/>
        <v>100</v>
      </c>
      <c r="J41" s="153">
        <f t="shared" si="25"/>
        <v>100</v>
      </c>
      <c r="K41" s="154">
        <f t="shared" si="25"/>
        <v>100</v>
      </c>
    </row>
    <row r="42" spans="1:11" hidden="1" x14ac:dyDescent="0.25">
      <c r="B42" s="52"/>
      <c r="C42" s="52"/>
      <c r="D42" s="52"/>
      <c r="E42" s="52"/>
      <c r="F42" s="52"/>
      <c r="G42" s="52"/>
      <c r="H42" s="52"/>
      <c r="I42" s="52"/>
      <c r="J42" s="52"/>
    </row>
    <row r="43" spans="1:11" hidden="1" x14ac:dyDescent="0.25">
      <c r="A43" s="127"/>
      <c r="B43" s="31"/>
      <c r="C43" s="708">
        <v>2019</v>
      </c>
      <c r="D43" s="704"/>
      <c r="E43" s="709"/>
      <c r="F43" s="708">
        <v>2020</v>
      </c>
      <c r="G43" s="704"/>
      <c r="H43" s="709"/>
      <c r="I43" s="708">
        <v>2021</v>
      </c>
      <c r="J43" s="704"/>
      <c r="K43" s="709"/>
    </row>
    <row r="44" spans="1:11" ht="45" hidden="1" x14ac:dyDescent="0.25">
      <c r="A44" s="79"/>
      <c r="C44" s="71" t="s">
        <v>34</v>
      </c>
      <c r="D44" s="128" t="s">
        <v>35</v>
      </c>
      <c r="E44" s="129" t="s">
        <v>32</v>
      </c>
      <c r="F44" s="71" t="s">
        <v>34</v>
      </c>
      <c r="G44" s="130" t="s">
        <v>35</v>
      </c>
      <c r="H44" s="129" t="s">
        <v>32</v>
      </c>
      <c r="I44" s="71" t="s">
        <v>34</v>
      </c>
      <c r="J44" s="130" t="s">
        <v>35</v>
      </c>
      <c r="K44" s="129" t="s">
        <v>32</v>
      </c>
    </row>
    <row r="45" spans="1:11" hidden="1" x14ac:dyDescent="0.25">
      <c r="A45" s="712" t="s">
        <v>15</v>
      </c>
      <c r="B45" s="31" t="s">
        <v>36</v>
      </c>
      <c r="C45" s="144">
        <f>C19/$E19*100</f>
        <v>83.971531558118983</v>
      </c>
      <c r="D45" s="145">
        <f t="shared" ref="D45:E45" si="26">D19/$E19*100</f>
        <v>16.028468441881031</v>
      </c>
      <c r="E45" s="146">
        <f t="shared" si="26"/>
        <v>100</v>
      </c>
      <c r="F45" s="144">
        <f>F19/$H19*100</f>
        <v>86.246051104545984</v>
      </c>
      <c r="G45" s="155">
        <f t="shared" ref="G45:H45" si="27">G19/$H19*100</f>
        <v>13.753948895454013</v>
      </c>
      <c r="H45" s="146">
        <f t="shared" si="27"/>
        <v>100</v>
      </c>
      <c r="I45" s="144">
        <f>I19/$K19*100</f>
        <v>83.096457014290948</v>
      </c>
      <c r="J45" s="145">
        <f t="shared" ref="J45:K45" si="28">J19/$K19*100</f>
        <v>16.903542985709052</v>
      </c>
      <c r="K45" s="146">
        <f t="shared" si="28"/>
        <v>100</v>
      </c>
    </row>
    <row r="46" spans="1:11" hidden="1" x14ac:dyDescent="0.25">
      <c r="A46" s="713"/>
      <c r="B46" s="29" t="s">
        <v>37</v>
      </c>
      <c r="C46" s="147">
        <f t="shared" ref="C46:E53" si="29">C20/$E20*100</f>
        <v>66.918652900186842</v>
      </c>
      <c r="D46" s="148">
        <f t="shared" si="29"/>
        <v>33.081347099813165</v>
      </c>
      <c r="E46" s="149">
        <f t="shared" si="29"/>
        <v>100</v>
      </c>
      <c r="F46" s="147">
        <f t="shared" ref="F46:H53" si="30">F20/$H20*100</f>
        <v>62.760541781601518</v>
      </c>
      <c r="G46" s="150">
        <f t="shared" si="30"/>
        <v>37.239458218398482</v>
      </c>
      <c r="H46" s="149">
        <f t="shared" si="30"/>
        <v>100</v>
      </c>
      <c r="I46" s="147">
        <f t="shared" ref="I46:K53" si="31">I20/$K20*100</f>
        <v>59.874605727577531</v>
      </c>
      <c r="J46" s="150">
        <f t="shared" si="31"/>
        <v>40.125394272422461</v>
      </c>
      <c r="K46" s="149">
        <f t="shared" si="31"/>
        <v>100</v>
      </c>
    </row>
    <row r="47" spans="1:11" hidden="1" x14ac:dyDescent="0.25">
      <c r="A47" s="714"/>
      <c r="B47" s="36" t="s">
        <v>1</v>
      </c>
      <c r="C47" s="151">
        <f t="shared" si="29"/>
        <v>81.880216420238412</v>
      </c>
      <c r="D47" s="152">
        <f t="shared" si="29"/>
        <v>18.119783579761588</v>
      </c>
      <c r="E47" s="149">
        <f t="shared" si="29"/>
        <v>100</v>
      </c>
      <c r="F47" s="151">
        <f t="shared" si="30"/>
        <v>83.019286421302397</v>
      </c>
      <c r="G47" s="153">
        <f t="shared" si="30"/>
        <v>16.98071357869761</v>
      </c>
      <c r="H47" s="149">
        <f t="shared" si="30"/>
        <v>100</v>
      </c>
      <c r="I47" s="151">
        <f t="shared" si="31"/>
        <v>79.885569399969626</v>
      </c>
      <c r="J47" s="153">
        <f t="shared" si="31"/>
        <v>20.114430600030374</v>
      </c>
      <c r="K47" s="149">
        <f t="shared" si="31"/>
        <v>100</v>
      </c>
    </row>
    <row r="48" spans="1:11" hidden="1" x14ac:dyDescent="0.25">
      <c r="A48" s="712" t="s">
        <v>16</v>
      </c>
      <c r="B48" s="31" t="s">
        <v>36</v>
      </c>
      <c r="C48" s="144">
        <f t="shared" si="29"/>
        <v>58.751606300066385</v>
      </c>
      <c r="D48" s="145">
        <f t="shared" si="29"/>
        <v>41.248393699933629</v>
      </c>
      <c r="E48" s="146">
        <f t="shared" si="29"/>
        <v>100</v>
      </c>
      <c r="F48" s="144">
        <f t="shared" si="30"/>
        <v>62.496089114246224</v>
      </c>
      <c r="G48" s="155">
        <f t="shared" si="30"/>
        <v>37.50391088575379</v>
      </c>
      <c r="H48" s="146">
        <f t="shared" si="30"/>
        <v>100</v>
      </c>
      <c r="I48" s="144">
        <f t="shared" si="31"/>
        <v>59.594926587216335</v>
      </c>
      <c r="J48" s="145">
        <f t="shared" si="31"/>
        <v>40.405073412783672</v>
      </c>
      <c r="K48" s="146">
        <f t="shared" si="31"/>
        <v>100</v>
      </c>
    </row>
    <row r="49" spans="1:11" hidden="1" x14ac:dyDescent="0.25">
      <c r="A49" s="713"/>
      <c r="B49" s="29" t="s">
        <v>37</v>
      </c>
      <c r="C49" s="147">
        <f t="shared" si="29"/>
        <v>55.414789502683945</v>
      </c>
      <c r="D49" s="148">
        <f t="shared" si="29"/>
        <v>44.585210497316062</v>
      </c>
      <c r="E49" s="149">
        <f t="shared" si="29"/>
        <v>100</v>
      </c>
      <c r="F49" s="147">
        <f t="shared" si="30"/>
        <v>59.812912612889349</v>
      </c>
      <c r="G49" s="150">
        <f t="shared" si="30"/>
        <v>40.187087387110651</v>
      </c>
      <c r="H49" s="149">
        <f t="shared" si="30"/>
        <v>100</v>
      </c>
      <c r="I49" s="147">
        <f t="shared" si="31"/>
        <v>56.045800505248764</v>
      </c>
      <c r="J49" s="150">
        <f t="shared" si="31"/>
        <v>43.954199494751222</v>
      </c>
      <c r="K49" s="149">
        <f t="shared" si="31"/>
        <v>100</v>
      </c>
    </row>
    <row r="50" spans="1:11" hidden="1" x14ac:dyDescent="0.25">
      <c r="A50" s="714"/>
      <c r="B50" s="36" t="s">
        <v>1</v>
      </c>
      <c r="C50" s="151">
        <f t="shared" si="29"/>
        <v>56.925124233628033</v>
      </c>
      <c r="D50" s="152">
        <f t="shared" si="29"/>
        <v>43.074875766371974</v>
      </c>
      <c r="E50" s="149">
        <f t="shared" si="29"/>
        <v>100</v>
      </c>
      <c r="F50" s="151">
        <f t="shared" si="30"/>
        <v>61.010437871512892</v>
      </c>
      <c r="G50" s="153">
        <f t="shared" si="30"/>
        <v>38.989562128487108</v>
      </c>
      <c r="H50" s="149">
        <f t="shared" si="30"/>
        <v>100</v>
      </c>
      <c r="I50" s="151">
        <f t="shared" si="31"/>
        <v>57.642316789320326</v>
      </c>
      <c r="J50" s="153">
        <f t="shared" si="31"/>
        <v>42.357683210679674</v>
      </c>
      <c r="K50" s="149">
        <f t="shared" si="31"/>
        <v>100</v>
      </c>
    </row>
    <row r="51" spans="1:11" hidden="1" x14ac:dyDescent="0.25">
      <c r="A51" s="712" t="s">
        <v>17</v>
      </c>
      <c r="B51" s="31" t="s">
        <v>36</v>
      </c>
      <c r="C51" s="144">
        <f t="shared" si="29"/>
        <v>61.685643854912556</v>
      </c>
      <c r="D51" s="145">
        <f t="shared" si="29"/>
        <v>38.314356145087451</v>
      </c>
      <c r="E51" s="146">
        <f t="shared" si="29"/>
        <v>100</v>
      </c>
      <c r="F51" s="144">
        <f t="shared" si="30"/>
        <v>69.665608419293406</v>
      </c>
      <c r="G51" s="155">
        <f t="shared" si="30"/>
        <v>30.334391580706587</v>
      </c>
      <c r="H51" s="146">
        <f t="shared" si="30"/>
        <v>100</v>
      </c>
      <c r="I51" s="144">
        <f t="shared" si="31"/>
        <v>62.687752143061857</v>
      </c>
      <c r="J51" s="145">
        <f t="shared" si="31"/>
        <v>37.31224785693815</v>
      </c>
      <c r="K51" s="146">
        <f t="shared" si="31"/>
        <v>100</v>
      </c>
    </row>
    <row r="52" spans="1:11" hidden="1" x14ac:dyDescent="0.25">
      <c r="A52" s="713" t="s">
        <v>17</v>
      </c>
      <c r="B52" s="29" t="s">
        <v>37</v>
      </c>
      <c r="C52" s="147">
        <f t="shared" si="29"/>
        <v>73.921951754825471</v>
      </c>
      <c r="D52" s="148">
        <f t="shared" si="29"/>
        <v>26.078048245174511</v>
      </c>
      <c r="E52" s="149">
        <f t="shared" si="29"/>
        <v>100</v>
      </c>
      <c r="F52" s="147">
        <f t="shared" si="30"/>
        <v>75.971711697097462</v>
      </c>
      <c r="G52" s="150">
        <f t="shared" si="30"/>
        <v>24.028288302902524</v>
      </c>
      <c r="H52" s="149">
        <f t="shared" si="30"/>
        <v>100</v>
      </c>
      <c r="I52" s="147">
        <f t="shared" si="31"/>
        <v>73.234245821050095</v>
      </c>
      <c r="J52" s="150">
        <f t="shared" si="31"/>
        <v>26.765754178949898</v>
      </c>
      <c r="K52" s="149">
        <f t="shared" si="31"/>
        <v>100</v>
      </c>
    </row>
    <row r="53" spans="1:11" hidden="1" x14ac:dyDescent="0.25">
      <c r="A53" s="714"/>
      <c r="B53" s="36" t="s">
        <v>1</v>
      </c>
      <c r="C53" s="151">
        <f t="shared" si="29"/>
        <v>68.387873055225015</v>
      </c>
      <c r="D53" s="152">
        <f t="shared" si="29"/>
        <v>31.612126944774978</v>
      </c>
      <c r="E53" s="154">
        <f t="shared" si="29"/>
        <v>100</v>
      </c>
      <c r="F53" s="151">
        <f t="shared" si="30"/>
        <v>73.259012396129535</v>
      </c>
      <c r="G53" s="153">
        <f t="shared" si="30"/>
        <v>26.740987603870465</v>
      </c>
      <c r="H53" s="154">
        <f t="shared" si="30"/>
        <v>100</v>
      </c>
      <c r="I53" s="151">
        <f t="shared" si="31"/>
        <v>68.485371065738605</v>
      </c>
      <c r="J53" s="153">
        <f t="shared" si="31"/>
        <v>31.514628934261395</v>
      </c>
      <c r="K53" s="154">
        <f t="shared" si="31"/>
        <v>100</v>
      </c>
    </row>
    <row r="54" spans="1:11" hidden="1" x14ac:dyDescent="0.25">
      <c r="B54" s="52"/>
      <c r="C54" s="52"/>
      <c r="D54" s="52"/>
      <c r="E54" s="52"/>
      <c r="F54" s="52"/>
      <c r="G54" s="52"/>
      <c r="H54" s="52"/>
      <c r="I54" s="52"/>
      <c r="J54" s="52"/>
    </row>
    <row r="55" spans="1:11" hidden="1" x14ac:dyDescent="0.25">
      <c r="B55" s="52"/>
      <c r="C55" s="52"/>
      <c r="D55" s="52"/>
      <c r="E55" s="52"/>
      <c r="F55" s="52"/>
      <c r="G55" s="52"/>
      <c r="H55" s="52"/>
      <c r="I55" s="52"/>
      <c r="J55" s="52"/>
    </row>
    <row r="56" spans="1:11" hidden="1" x14ac:dyDescent="0.25">
      <c r="B56" s="52"/>
      <c r="C56" s="52"/>
      <c r="D56" s="52"/>
      <c r="E56" s="52"/>
      <c r="F56" s="52"/>
      <c r="G56" s="52"/>
      <c r="H56" s="52"/>
      <c r="I56" s="52"/>
      <c r="J56" s="52"/>
    </row>
    <row r="57" spans="1:11" hidden="1" x14ac:dyDescent="0.25">
      <c r="A57" s="71"/>
      <c r="B57" s="708">
        <v>2019</v>
      </c>
      <c r="C57" s="704"/>
      <c r="D57" s="709"/>
      <c r="E57" s="708">
        <v>2020</v>
      </c>
      <c r="F57" s="704"/>
      <c r="G57" s="709"/>
      <c r="H57" s="708">
        <v>2021</v>
      </c>
      <c r="I57" s="704"/>
      <c r="J57" s="709"/>
    </row>
    <row r="58" spans="1:11" hidden="1" x14ac:dyDescent="0.25">
      <c r="A58" s="72"/>
      <c r="B58" s="58" t="s">
        <v>38</v>
      </c>
      <c r="C58" s="77" t="s">
        <v>39</v>
      </c>
      <c r="D58" s="78" t="s">
        <v>32</v>
      </c>
      <c r="E58" s="58" t="s">
        <v>38</v>
      </c>
      <c r="F58" s="77" t="s">
        <v>39</v>
      </c>
      <c r="G58" s="156" t="s">
        <v>32</v>
      </c>
      <c r="H58" s="58" t="s">
        <v>38</v>
      </c>
      <c r="I58" s="77" t="s">
        <v>39</v>
      </c>
      <c r="J58" s="78" t="s">
        <v>32</v>
      </c>
    </row>
    <row r="59" spans="1:11" hidden="1" x14ac:dyDescent="0.25">
      <c r="A59" s="80" t="s">
        <v>15</v>
      </c>
      <c r="B59" s="85">
        <f>E19</f>
        <v>308619.63</v>
      </c>
      <c r="C59" s="86">
        <f>28867.77+14270.83</f>
        <v>43138.6</v>
      </c>
      <c r="D59" s="87">
        <f>SUM(B59:C59)</f>
        <v>351758.23</v>
      </c>
      <c r="E59" s="85">
        <f>H19</f>
        <v>321469.64</v>
      </c>
      <c r="F59" s="157">
        <f>SUM(F20:G20)</f>
        <v>51202.92</v>
      </c>
      <c r="G59" s="87">
        <f>SUM(E59:F59)</f>
        <v>372672.56</v>
      </c>
      <c r="H59" s="85">
        <f>K19</f>
        <v>338662.67000000004</v>
      </c>
      <c r="I59" s="86">
        <f>SUM(I20:J20)</f>
        <v>54340.600000000006</v>
      </c>
      <c r="J59" s="87">
        <f>SUM(H59:I59)</f>
        <v>393003.27</v>
      </c>
    </row>
    <row r="60" spans="1:11" hidden="1" x14ac:dyDescent="0.25">
      <c r="A60" s="93" t="s">
        <v>16</v>
      </c>
      <c r="B60" s="158">
        <f>E22</f>
        <v>272987.59999999998</v>
      </c>
      <c r="C60" s="92">
        <f>182940.9+147189.2</f>
        <v>330130.09999999998</v>
      </c>
      <c r="D60" s="98">
        <f t="shared" ref="D60:D62" si="32">SUM(B60:C60)</f>
        <v>603117.69999999995</v>
      </c>
      <c r="E60" s="158">
        <f>H22</f>
        <v>241153.81</v>
      </c>
      <c r="F60" s="52">
        <f>SUM(F23:G23)</f>
        <v>299175.7</v>
      </c>
      <c r="G60" s="98">
        <f t="shared" ref="G60:G61" si="33">SUM(E60:F60)</f>
        <v>540329.51</v>
      </c>
      <c r="H60" s="158">
        <f>K22</f>
        <v>267630.5</v>
      </c>
      <c r="I60" s="92">
        <f>SUM(I23:J23)</f>
        <v>327323.90000000002</v>
      </c>
      <c r="J60" s="98">
        <f t="shared" ref="J60:J61" si="34">SUM(H60:I60)</f>
        <v>594954.4</v>
      </c>
    </row>
    <row r="61" spans="1:11" hidden="1" x14ac:dyDescent="0.25">
      <c r="A61" s="100" t="s">
        <v>17</v>
      </c>
      <c r="B61" s="105">
        <f>E25</f>
        <v>251310.5</v>
      </c>
      <c r="C61" s="106">
        <f>224987.3+79370.6</f>
        <v>304357.90000000002</v>
      </c>
      <c r="D61" s="107">
        <f t="shared" si="32"/>
        <v>555668.4</v>
      </c>
      <c r="E61" s="105">
        <f>H25</f>
        <v>227564.94</v>
      </c>
      <c r="F61" s="159">
        <f>SUM(F26:G26)</f>
        <v>301446.15000000002</v>
      </c>
      <c r="G61" s="107">
        <f t="shared" si="33"/>
        <v>529011.09000000008</v>
      </c>
      <c r="H61" s="105">
        <f>K25</f>
        <v>251355.31999999998</v>
      </c>
      <c r="I61" s="106">
        <f>SUM(I26:J26)</f>
        <v>306864.77</v>
      </c>
      <c r="J61" s="107">
        <f t="shared" si="34"/>
        <v>558220.09</v>
      </c>
    </row>
    <row r="62" spans="1:11" hidden="1" x14ac:dyDescent="0.25">
      <c r="A62" s="109" t="s">
        <v>1</v>
      </c>
      <c r="B62" s="117">
        <f>SUM(B59:B61)</f>
        <v>832917.73</v>
      </c>
      <c r="C62" s="117">
        <f>SUM(C59:C61)</f>
        <v>677626.6</v>
      </c>
      <c r="D62" s="160">
        <f t="shared" si="32"/>
        <v>1510544.33</v>
      </c>
      <c r="E62" s="117">
        <f>SUM(E59:E61)</f>
        <v>790188.3899999999</v>
      </c>
      <c r="F62" s="141">
        <f>SUM(F59:F61)</f>
        <v>651824.77</v>
      </c>
      <c r="G62" s="160">
        <f>SUM(E62:F62)</f>
        <v>1442013.16</v>
      </c>
      <c r="H62" s="117">
        <f>SUM(H59:H61)</f>
        <v>857648.49</v>
      </c>
      <c r="I62" s="141">
        <f>SUM(I59:I61)</f>
        <v>688529.27</v>
      </c>
      <c r="J62" s="160">
        <f>SUM(H62:I62)</f>
        <v>1546177.76</v>
      </c>
    </row>
    <row r="63" spans="1:11" hidden="1" x14ac:dyDescent="0.25">
      <c r="B63" s="52"/>
      <c r="C63" s="52"/>
      <c r="D63" s="52"/>
      <c r="E63" s="52"/>
      <c r="F63" s="52"/>
      <c r="G63" s="52"/>
      <c r="H63" s="52"/>
      <c r="I63" s="52"/>
      <c r="J63" s="52"/>
    </row>
    <row r="64" spans="1:11" hidden="1" x14ac:dyDescent="0.25">
      <c r="B64" s="52"/>
      <c r="C64" s="52"/>
      <c r="D64" s="52"/>
      <c r="E64" s="52"/>
      <c r="F64" s="52"/>
      <c r="G64" s="52"/>
      <c r="H64" s="52"/>
      <c r="I64" s="52"/>
      <c r="J64" s="52"/>
    </row>
    <row r="65" spans="1:10" hidden="1" x14ac:dyDescent="0.25">
      <c r="A65" s="29" t="s">
        <v>40</v>
      </c>
      <c r="B65" s="52"/>
      <c r="C65" s="52"/>
      <c r="D65" s="52"/>
      <c r="E65" s="52"/>
      <c r="F65" s="29" t="s">
        <v>41</v>
      </c>
      <c r="G65" s="52"/>
      <c r="H65" s="52"/>
      <c r="I65" s="52"/>
      <c r="J65" s="52"/>
    </row>
    <row r="66" spans="1:10" hidden="1" x14ac:dyDescent="0.25">
      <c r="A66" s="161"/>
      <c r="B66" s="162" t="s">
        <v>14</v>
      </c>
      <c r="C66" s="162" t="s">
        <v>10</v>
      </c>
      <c r="D66" s="163" t="s">
        <v>11</v>
      </c>
      <c r="E66" s="52"/>
      <c r="F66" s="161"/>
      <c r="G66" s="162" t="s">
        <v>14</v>
      </c>
      <c r="H66" s="162" t="s">
        <v>10</v>
      </c>
      <c r="I66" s="163" t="s">
        <v>11</v>
      </c>
      <c r="J66" s="52"/>
    </row>
    <row r="67" spans="1:10" hidden="1" x14ac:dyDescent="0.25">
      <c r="A67" s="161" t="s">
        <v>15</v>
      </c>
      <c r="B67" s="123">
        <f>C59/B59*100</f>
        <v>13.977918384517537</v>
      </c>
      <c r="C67" s="123">
        <f>F59/E59*100</f>
        <v>15.927762260846778</v>
      </c>
      <c r="D67" s="164">
        <f>I59/H59*100</f>
        <v>16.045642113433995</v>
      </c>
      <c r="E67" s="52"/>
      <c r="F67" s="161" t="s">
        <v>15</v>
      </c>
      <c r="G67" s="123">
        <f>B59/C59*100</f>
        <v>715.41410708738806</v>
      </c>
      <c r="H67" s="123">
        <f>E59/F59*100</f>
        <v>627.83458443385655</v>
      </c>
      <c r="I67" s="164">
        <f>H59/I59*100</f>
        <v>623.22217642057694</v>
      </c>
      <c r="J67" s="52"/>
    </row>
    <row r="68" spans="1:10" hidden="1" x14ac:dyDescent="0.25">
      <c r="A68" s="165" t="s">
        <v>16</v>
      </c>
      <c r="B68" s="124">
        <f t="shared" ref="B68:B70" si="35">C60/B60*100</f>
        <v>120.93226945106666</v>
      </c>
      <c r="C68" s="124">
        <f t="shared" ref="C68:C70" si="36">F60/E60*100</f>
        <v>124.06011748269705</v>
      </c>
      <c r="D68" s="166">
        <f t="shared" ref="D68:D69" si="37">I60/H60*100</f>
        <v>122.30440850351512</v>
      </c>
      <c r="E68" s="52"/>
      <c r="F68" s="165" t="s">
        <v>16</v>
      </c>
      <c r="G68" s="124">
        <f t="shared" ref="G68:G70" si="38">B60/C60*100</f>
        <v>82.690914884768148</v>
      </c>
      <c r="H68" s="124">
        <f t="shared" ref="H68:H70" si="39">E60/F60*100</f>
        <v>80.606081977914641</v>
      </c>
      <c r="I68" s="166">
        <f>H60/I60*100</f>
        <v>81.763201526072478</v>
      </c>
      <c r="J68" s="52"/>
    </row>
    <row r="69" spans="1:10" hidden="1" x14ac:dyDescent="0.25">
      <c r="A69" s="167" t="s">
        <v>17</v>
      </c>
      <c r="B69" s="126">
        <f t="shared" si="35"/>
        <v>121.1083102377338</v>
      </c>
      <c r="C69" s="126">
        <f t="shared" si="36"/>
        <v>132.46598970825647</v>
      </c>
      <c r="D69" s="168">
        <f t="shared" si="37"/>
        <v>122.08405614808552</v>
      </c>
      <c r="E69" s="52"/>
      <c r="F69" s="167" t="s">
        <v>17</v>
      </c>
      <c r="G69" s="126">
        <f t="shared" si="38"/>
        <v>82.570716909270288</v>
      </c>
      <c r="H69" s="126">
        <f t="shared" si="39"/>
        <v>75.491075271653003</v>
      </c>
      <c r="I69" s="168">
        <f>H61/I61*100</f>
        <v>81.910777832202754</v>
      </c>
      <c r="J69" s="52"/>
    </row>
    <row r="70" spans="1:10" hidden="1" x14ac:dyDescent="0.25">
      <c r="A70" s="167" t="s">
        <v>1</v>
      </c>
      <c r="B70" s="126">
        <f t="shared" si="35"/>
        <v>81.355766073079025</v>
      </c>
      <c r="C70" s="126">
        <f t="shared" si="36"/>
        <v>82.489793351684156</v>
      </c>
      <c r="D70" s="168">
        <f>I62/H62*100</f>
        <v>80.281056636618104</v>
      </c>
      <c r="E70" s="52"/>
      <c r="F70" s="167" t="s">
        <v>1</v>
      </c>
      <c r="G70" s="126">
        <f t="shared" si="38"/>
        <v>122.91691766527467</v>
      </c>
      <c r="H70" s="126">
        <f t="shared" si="39"/>
        <v>121.22711906146183</v>
      </c>
      <c r="I70" s="168">
        <f>H62/I62*100</f>
        <v>124.56238643275105</v>
      </c>
      <c r="J70" s="52"/>
    </row>
    <row r="71" spans="1:10" hidden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0" hidden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 hidden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5">
      <c r="A74" s="29" t="s">
        <v>42</v>
      </c>
    </row>
    <row r="75" spans="1:10" hidden="1" x14ac:dyDescent="0.25">
      <c r="A75" s="710" t="s">
        <v>43</v>
      </c>
      <c r="B75" s="708">
        <v>2019</v>
      </c>
      <c r="C75" s="704"/>
      <c r="D75" s="709"/>
      <c r="E75" s="708">
        <v>2020</v>
      </c>
      <c r="F75" s="704"/>
      <c r="G75" s="709"/>
      <c r="H75" s="708">
        <v>2021</v>
      </c>
      <c r="I75" s="704"/>
      <c r="J75" s="709"/>
    </row>
    <row r="76" spans="1:10" ht="30" hidden="1" x14ac:dyDescent="0.25">
      <c r="A76" s="711"/>
      <c r="B76" s="169" t="s">
        <v>26</v>
      </c>
      <c r="C76" s="170" t="s">
        <v>27</v>
      </c>
      <c r="D76" s="171" t="s">
        <v>32</v>
      </c>
      <c r="E76" s="169" t="s">
        <v>26</v>
      </c>
      <c r="F76" s="170" t="s">
        <v>27</v>
      </c>
      <c r="G76" s="171" t="s">
        <v>32</v>
      </c>
      <c r="H76" s="169" t="s">
        <v>26</v>
      </c>
      <c r="I76" s="170" t="s">
        <v>27</v>
      </c>
      <c r="J76" s="171" t="s">
        <v>32</v>
      </c>
    </row>
    <row r="77" spans="1:10" hidden="1" x14ac:dyDescent="0.25">
      <c r="A77" s="80" t="s">
        <v>15</v>
      </c>
      <c r="B77" s="172">
        <f>100*(B5/D5)</f>
        <v>89.244783518409932</v>
      </c>
      <c r="C77" s="173">
        <f>100*(C5/D5)</f>
        <v>10.755216481590057</v>
      </c>
      <c r="D77" s="144">
        <f>SUM(B77:C77)</f>
        <v>99.999999999999986</v>
      </c>
      <c r="E77" s="172">
        <f>100*(E5/G5)</f>
        <v>89.54739212537352</v>
      </c>
      <c r="F77" s="173">
        <f>100*(F5/G5)</f>
        <v>10.452607874627082</v>
      </c>
      <c r="G77" s="144">
        <f>SUM(E77:F77)</f>
        <v>100.0000000000006</v>
      </c>
      <c r="H77" s="172">
        <f>100*(H5/J5)</f>
        <v>89.308073527543542</v>
      </c>
      <c r="I77" s="173">
        <f>100*(I5/J5)</f>
        <v>10.691926472456178</v>
      </c>
      <c r="J77" s="144">
        <f>SUM(H77:I77)</f>
        <v>99.999999999999716</v>
      </c>
    </row>
    <row r="78" spans="1:10" hidden="1" x14ac:dyDescent="0.25">
      <c r="A78" s="93" t="s">
        <v>16</v>
      </c>
      <c r="B78" s="174">
        <f>100*(B6/D6)</f>
        <v>81.920751004809361</v>
      </c>
      <c r="C78" s="90">
        <f>100*(C6/D6)</f>
        <v>18.079248995190646</v>
      </c>
      <c r="D78" s="147">
        <f>SUM(B78:C78)</f>
        <v>100</v>
      </c>
      <c r="E78" s="174">
        <f>100*(E6/G6)</f>
        <v>80.670124261540494</v>
      </c>
      <c r="F78" s="90">
        <f>100*(F6/G6)</f>
        <v>19.329875738459997</v>
      </c>
      <c r="G78" s="147">
        <f>SUM(E78:F78)</f>
        <v>100.00000000000048</v>
      </c>
      <c r="H78" s="174">
        <f>100*(H6/J6)</f>
        <v>81.778930631990264</v>
      </c>
      <c r="I78" s="90">
        <f>100*(I6/J6)</f>
        <v>18.221069368009374</v>
      </c>
      <c r="J78" s="147">
        <f>SUM(H78:I78)</f>
        <v>99.999999999999631</v>
      </c>
    </row>
    <row r="79" spans="1:10" hidden="1" x14ac:dyDescent="0.25">
      <c r="A79" s="100" t="s">
        <v>17</v>
      </c>
      <c r="B79" s="175">
        <f>100*(B7/D7)</f>
        <v>87.370899884248956</v>
      </c>
      <c r="C79" s="176">
        <f>100*(C7/D7)</f>
        <v>12.629100115751044</v>
      </c>
      <c r="D79" s="151">
        <f>SUM(B79:C79)</f>
        <v>100</v>
      </c>
      <c r="E79" s="175">
        <f>100*(E7/G7)</f>
        <v>87.92918427309543</v>
      </c>
      <c r="F79" s="176">
        <f>100*(F7/G7)</f>
        <v>12.070815726904916</v>
      </c>
      <c r="G79" s="151">
        <f>SUM(E79:F79)</f>
        <v>100.00000000000034</v>
      </c>
      <c r="H79" s="175">
        <f>100*(H7/J7)</f>
        <v>87.642650794665855</v>
      </c>
      <c r="I79" s="176">
        <f>100*(I7/J7)</f>
        <v>12.357349205333939</v>
      </c>
      <c r="J79" s="151">
        <f>SUM(H79:I79)</f>
        <v>99.999999999999801</v>
      </c>
    </row>
    <row r="80" spans="1:10" hidden="1" x14ac:dyDescent="0.25">
      <c r="A80" s="109" t="s">
        <v>1</v>
      </c>
      <c r="B80" s="177">
        <f>100*(B8/D8)</f>
        <v>85.516749983443702</v>
      </c>
      <c r="C80" s="118">
        <f>100*(C8/D8)</f>
        <v>14.483250016556603</v>
      </c>
      <c r="D80" s="178">
        <f>SUM(B80:C80)</f>
        <v>100.00000000000031</v>
      </c>
      <c r="E80" s="177">
        <f>100*(E8/G8)</f>
        <v>85.446590682071104</v>
      </c>
      <c r="F80" s="118">
        <f>100*(F8/G8)</f>
        <v>14.553409317929876</v>
      </c>
      <c r="G80" s="178">
        <f>SUM(E80:F80)</f>
        <v>100.00000000000098</v>
      </c>
      <c r="H80" s="177">
        <f>100*(H8/J8)</f>
        <v>85.6854929647251</v>
      </c>
      <c r="I80" s="118">
        <f>100*(I8/J8)</f>
        <v>14.314507035276295</v>
      </c>
      <c r="J80" s="178">
        <f>SUM(H80:I80)</f>
        <v>100.00000000000139</v>
      </c>
    </row>
    <row r="81" spans="1:15" hidden="1" x14ac:dyDescent="0.25">
      <c r="D81" s="179"/>
      <c r="G81" s="179"/>
      <c r="J81" s="179"/>
    </row>
    <row r="82" spans="1:15" hidden="1" x14ac:dyDescent="0.25">
      <c r="D82" s="179"/>
      <c r="G82" s="179"/>
      <c r="J82" s="179"/>
    </row>
    <row r="83" spans="1:15" hidden="1" x14ac:dyDescent="0.25"/>
    <row r="84" spans="1:15" hidden="1" x14ac:dyDescent="0.25">
      <c r="A84" s="29" t="s">
        <v>44</v>
      </c>
    </row>
    <row r="85" spans="1:15" hidden="1" x14ac:dyDescent="0.25">
      <c r="A85" s="39" t="s">
        <v>45</v>
      </c>
      <c r="B85" s="30" t="s">
        <v>46</v>
      </c>
      <c r="C85" s="30" t="s">
        <v>8</v>
      </c>
    </row>
    <row r="86" spans="1:15" hidden="1" x14ac:dyDescent="0.25">
      <c r="A86" s="29" t="s">
        <v>47</v>
      </c>
      <c r="B86" s="85">
        <v>21386.958999999999</v>
      </c>
      <c r="C86" s="173">
        <v>44.05</v>
      </c>
      <c r="O86" s="180"/>
    </row>
    <row r="87" spans="1:15" hidden="1" x14ac:dyDescent="0.25">
      <c r="A87" s="29" t="s">
        <v>48</v>
      </c>
      <c r="B87" s="89">
        <v>824.99533899999994</v>
      </c>
      <c r="C87" s="90">
        <v>1.7</v>
      </c>
      <c r="N87" s="52"/>
      <c r="O87" s="180"/>
    </row>
    <row r="88" spans="1:15" ht="120" hidden="1" x14ac:dyDescent="0.25">
      <c r="A88" s="181" t="s">
        <v>49</v>
      </c>
      <c r="B88" s="105">
        <v>26342.817999999999</v>
      </c>
      <c r="C88" s="176">
        <v>54.25</v>
      </c>
      <c r="O88" s="180"/>
    </row>
    <row r="89" spans="1:15" hidden="1" x14ac:dyDescent="0.25">
      <c r="A89" s="39" t="s">
        <v>1</v>
      </c>
      <c r="B89" s="117">
        <v>48554.771999999997</v>
      </c>
      <c r="C89" s="118">
        <v>100</v>
      </c>
      <c r="O89" s="180"/>
    </row>
    <row r="90" spans="1:15" hidden="1" x14ac:dyDescent="0.25">
      <c r="O90" s="180"/>
    </row>
  </sheetData>
  <mergeCells count="37">
    <mergeCell ref="X3:AC3"/>
    <mergeCell ref="U17:W17"/>
    <mergeCell ref="B3:D3"/>
    <mergeCell ref="E3:G3"/>
    <mergeCell ref="H3:J3"/>
    <mergeCell ref="M3:Q3"/>
    <mergeCell ref="R3:W3"/>
    <mergeCell ref="C17:E17"/>
    <mergeCell ref="F17:H17"/>
    <mergeCell ref="I17:K17"/>
    <mergeCell ref="O17:Q17"/>
    <mergeCell ref="R17:T17"/>
    <mergeCell ref="A19:A21"/>
    <mergeCell ref="M19:M21"/>
    <mergeCell ref="A22:A24"/>
    <mergeCell ref="M22:M24"/>
    <mergeCell ref="A25:A27"/>
    <mergeCell ref="M25:M27"/>
    <mergeCell ref="A51:A53"/>
    <mergeCell ref="C31:E31"/>
    <mergeCell ref="F31:H31"/>
    <mergeCell ref="I31:K31"/>
    <mergeCell ref="A33:A35"/>
    <mergeCell ref="A36:A38"/>
    <mergeCell ref="A39:A41"/>
    <mergeCell ref="C43:E43"/>
    <mergeCell ref="F43:H43"/>
    <mergeCell ref="I43:K43"/>
    <mergeCell ref="A45:A47"/>
    <mergeCell ref="A48:A50"/>
    <mergeCell ref="B57:D57"/>
    <mergeCell ref="E57:G57"/>
    <mergeCell ref="H57:J57"/>
    <mergeCell ref="A75:A76"/>
    <mergeCell ref="B75:D75"/>
    <mergeCell ref="E75:G75"/>
    <mergeCell ref="H75:J75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40F5-736C-4F7A-9D40-DE148D65ECE6}">
  <dimension ref="A1:V101"/>
  <sheetViews>
    <sheetView topLeftCell="A14" workbookViewId="0">
      <selection activeCell="A15" sqref="A15:A16"/>
    </sheetView>
  </sheetViews>
  <sheetFormatPr defaultRowHeight="15" x14ac:dyDescent="0.25"/>
  <cols>
    <col min="1" max="1" width="24.5703125" style="29" customWidth="1"/>
    <col min="2" max="4" width="15.5703125" style="28" customWidth="1"/>
    <col min="5" max="5" width="2.42578125" style="29" customWidth="1"/>
    <col min="6" max="6" width="9.7109375" style="29" bestFit="1" customWidth="1"/>
    <col min="7" max="7" width="10.7109375" style="29" customWidth="1"/>
    <col min="8" max="8" width="3.85546875" style="29" customWidth="1"/>
    <col min="9" max="9" width="9.140625" style="29"/>
    <col min="10" max="10" width="20.85546875" style="29" bestFit="1" customWidth="1"/>
    <col min="11" max="11" width="12" style="29" bestFit="1" customWidth="1"/>
    <col min="12" max="12" width="10.140625" style="29" customWidth="1"/>
    <col min="13" max="13" width="15.5703125" style="29" customWidth="1"/>
    <col min="14" max="14" width="9.140625" style="29"/>
    <col min="15" max="15" width="14.140625" style="29" customWidth="1"/>
    <col min="16" max="16384" width="9.140625" style="29"/>
  </cols>
  <sheetData>
    <row r="1" spans="1:7" hidden="1" x14ac:dyDescent="0.25">
      <c r="A1" s="27" t="s">
        <v>20</v>
      </c>
    </row>
    <row r="2" spans="1:7" hidden="1" x14ac:dyDescent="0.25">
      <c r="A2" s="27"/>
      <c r="B2" s="27">
        <v>2019</v>
      </c>
      <c r="C2" s="27">
        <v>2020</v>
      </c>
      <c r="D2" s="27">
        <v>2021</v>
      </c>
      <c r="F2" s="30" t="s">
        <v>21</v>
      </c>
      <c r="G2" s="30" t="s">
        <v>12</v>
      </c>
    </row>
    <row r="3" spans="1:7" hidden="1" x14ac:dyDescent="0.25">
      <c r="A3" s="31" t="s">
        <v>15</v>
      </c>
      <c r="B3" s="32">
        <v>350769.19622273056</v>
      </c>
      <c r="C3" s="32">
        <v>371446.1098555387</v>
      </c>
      <c r="D3" s="32">
        <v>392251.84133562923</v>
      </c>
      <c r="F3" s="33">
        <f>100*(C3-B3)/B3</f>
        <v>5.8947347302637034</v>
      </c>
      <c r="G3" s="33">
        <f>100*(D3-C3)/C3</f>
        <v>5.6012786049050858</v>
      </c>
    </row>
    <row r="4" spans="1:7" hidden="1" x14ac:dyDescent="0.25">
      <c r="A4" s="29" t="s">
        <v>16</v>
      </c>
      <c r="B4" s="34">
        <v>603127.18278931698</v>
      </c>
      <c r="C4" s="34">
        <v>540277.3102493987</v>
      </c>
      <c r="D4" s="34">
        <v>594630.83345780137</v>
      </c>
      <c r="F4" s="35">
        <f t="shared" ref="F4:G6" si="0">100*(C4-B4)/B4</f>
        <v>-10.420666541549805</v>
      </c>
      <c r="G4" s="35">
        <f t="shared" si="0"/>
        <v>10.0603009190433</v>
      </c>
    </row>
    <row r="5" spans="1:7" hidden="1" x14ac:dyDescent="0.25">
      <c r="A5" s="36" t="s">
        <v>17</v>
      </c>
      <c r="B5" s="37">
        <v>557082.85774071049</v>
      </c>
      <c r="C5" s="37">
        <v>530546.49131055863</v>
      </c>
      <c r="D5" s="37">
        <v>559514.40784038941</v>
      </c>
      <c r="F5" s="38">
        <f t="shared" si="0"/>
        <v>-4.7634505462566192</v>
      </c>
      <c r="G5" s="38">
        <f t="shared" si="0"/>
        <v>5.4600147214759795</v>
      </c>
    </row>
    <row r="6" spans="1:7" hidden="1" x14ac:dyDescent="0.25">
      <c r="A6" s="39" t="s">
        <v>1</v>
      </c>
      <c r="B6" s="40">
        <v>1510979.2367527636</v>
      </c>
      <c r="C6" s="40">
        <v>1442269.9114154913</v>
      </c>
      <c r="D6" s="40">
        <v>1546397.0826338318</v>
      </c>
      <c r="F6" s="41">
        <f t="shared" si="0"/>
        <v>-4.5473374925346537</v>
      </c>
      <c r="G6" s="41">
        <f t="shared" si="0"/>
        <v>7.219672988681201</v>
      </c>
    </row>
    <row r="7" spans="1:7" hidden="1" x14ac:dyDescent="0.25">
      <c r="A7" s="31"/>
      <c r="B7" s="34"/>
      <c r="C7" s="34"/>
      <c r="D7" s="34"/>
      <c r="F7" s="35"/>
      <c r="G7" s="35"/>
    </row>
    <row r="8" spans="1:7" hidden="1" x14ac:dyDescent="0.25">
      <c r="B8" s="34"/>
      <c r="C8" s="34"/>
      <c r="D8" s="34"/>
      <c r="F8" s="35"/>
      <c r="G8" s="35"/>
    </row>
    <row r="9" spans="1:7" hidden="1" x14ac:dyDescent="0.25">
      <c r="B9" s="34"/>
      <c r="C9" s="34"/>
      <c r="D9" s="34"/>
      <c r="F9" s="35"/>
      <c r="G9" s="35"/>
    </row>
    <row r="10" spans="1:7" hidden="1" x14ac:dyDescent="0.25">
      <c r="B10" s="34"/>
      <c r="C10" s="34"/>
      <c r="D10" s="34"/>
      <c r="F10" s="35"/>
      <c r="G10" s="35"/>
    </row>
    <row r="11" spans="1:7" hidden="1" x14ac:dyDescent="0.25">
      <c r="B11" s="34"/>
      <c r="C11" s="34"/>
      <c r="D11" s="34"/>
      <c r="F11" s="35"/>
      <c r="G11" s="35"/>
    </row>
    <row r="12" spans="1:7" hidden="1" x14ac:dyDescent="0.25">
      <c r="B12" s="34"/>
      <c r="C12" s="34"/>
      <c r="D12" s="34"/>
      <c r="F12" s="35"/>
      <c r="G12" s="35"/>
    </row>
    <row r="13" spans="1:7" hidden="1" x14ac:dyDescent="0.25">
      <c r="B13" s="34"/>
      <c r="C13" s="34"/>
      <c r="D13" s="34"/>
      <c r="F13" s="35"/>
      <c r="G13" s="35"/>
    </row>
    <row r="14" spans="1:7" x14ac:dyDescent="0.25">
      <c r="B14" s="34"/>
      <c r="C14" s="34"/>
      <c r="D14" s="34"/>
      <c r="F14" s="35"/>
      <c r="G14" s="35"/>
    </row>
    <row r="15" spans="1:7" x14ac:dyDescent="0.25">
      <c r="A15" s="264" t="s">
        <v>816</v>
      </c>
      <c r="B15" s="34"/>
      <c r="C15" s="34"/>
      <c r="D15" s="34"/>
      <c r="F15" s="35"/>
      <c r="G15" s="35"/>
    </row>
    <row r="16" spans="1:7" x14ac:dyDescent="0.25">
      <c r="A16" s="264" t="s">
        <v>817</v>
      </c>
      <c r="B16" s="34"/>
      <c r="C16" s="34"/>
      <c r="D16" s="34"/>
      <c r="F16" s="35"/>
      <c r="G16" s="35"/>
    </row>
    <row r="17" spans="1:7" x14ac:dyDescent="0.25">
      <c r="A17" s="42" t="s">
        <v>22</v>
      </c>
      <c r="B17" s="34"/>
      <c r="C17" s="34"/>
      <c r="D17" s="34"/>
    </row>
    <row r="18" spans="1:7" x14ac:dyDescent="0.25">
      <c r="A18" s="43"/>
      <c r="B18" s="27">
        <v>2019</v>
      </c>
      <c r="C18" s="27">
        <v>2020</v>
      </c>
      <c r="D18" s="27">
        <v>2021</v>
      </c>
      <c r="F18" s="30" t="s">
        <v>21</v>
      </c>
      <c r="G18" s="30" t="s">
        <v>12</v>
      </c>
    </row>
    <row r="19" spans="1:7" x14ac:dyDescent="0.25">
      <c r="A19" s="31" t="s">
        <v>15</v>
      </c>
      <c r="B19" s="32">
        <v>42272.483519113193</v>
      </c>
      <c r="C19" s="32">
        <v>43357.829197746789</v>
      </c>
      <c r="D19" s="32">
        <v>46960.231931916482</v>
      </c>
      <c r="F19" s="33">
        <f>100*(C19-B19)/B19</f>
        <v>2.5674992058199382</v>
      </c>
      <c r="G19" s="33">
        <f>100*(D19-C19)/C19</f>
        <v>8.3085403509013815</v>
      </c>
    </row>
    <row r="20" spans="1:7" x14ac:dyDescent="0.25">
      <c r="A20" s="29" t="s">
        <v>16</v>
      </c>
      <c r="B20" s="34">
        <v>133105.30457387742</v>
      </c>
      <c r="C20" s="34">
        <v>129459.24364231102</v>
      </c>
      <c r="D20" s="34">
        <v>132489.01130230076</v>
      </c>
      <c r="F20" s="35">
        <f t="shared" ref="F20:G22" si="1">100*(C20-B20)/B20</f>
        <v>-2.7392303734542236</v>
      </c>
      <c r="G20" s="35">
        <f t="shared" si="1"/>
        <v>2.340325475993684</v>
      </c>
    </row>
    <row r="21" spans="1:7" x14ac:dyDescent="0.25">
      <c r="A21" s="36" t="s">
        <v>17</v>
      </c>
      <c r="B21" s="37">
        <v>80524.009624450104</v>
      </c>
      <c r="C21" s="37">
        <v>72832.80271627914</v>
      </c>
      <c r="D21" s="37">
        <v>78889.842564188351</v>
      </c>
      <c r="F21" s="38">
        <f t="shared" si="1"/>
        <v>-9.5514455179783102</v>
      </c>
      <c r="G21" s="38">
        <f t="shared" si="1"/>
        <v>8.3163624383706143</v>
      </c>
    </row>
    <row r="22" spans="1:7" x14ac:dyDescent="0.25">
      <c r="A22" s="39" t="s">
        <v>1</v>
      </c>
      <c r="B22" s="40">
        <v>255901.79771744055</v>
      </c>
      <c r="C22" s="40">
        <v>245649.87555633788</v>
      </c>
      <c r="D22" s="40">
        <v>258339.08579840473</v>
      </c>
      <c r="F22" s="41">
        <f t="shared" si="1"/>
        <v>-4.0061938808349256</v>
      </c>
      <c r="G22" s="41">
        <f t="shared" si="1"/>
        <v>5.1655675433699466</v>
      </c>
    </row>
    <row r="23" spans="1:7" x14ac:dyDescent="0.25">
      <c r="B23" s="34"/>
      <c r="C23" s="34"/>
      <c r="D23" s="34"/>
      <c r="F23" s="35"/>
      <c r="G23" s="35"/>
    </row>
    <row r="24" spans="1:7" x14ac:dyDescent="0.25">
      <c r="B24" s="34"/>
      <c r="C24" s="34"/>
      <c r="D24" s="34"/>
      <c r="F24" s="35"/>
      <c r="G24" s="35"/>
    </row>
    <row r="25" spans="1:7" hidden="1" x14ac:dyDescent="0.25">
      <c r="B25" s="34"/>
      <c r="C25" s="34"/>
      <c r="D25" s="34"/>
      <c r="F25" s="35"/>
      <c r="G25" s="35"/>
    </row>
    <row r="26" spans="1:7" hidden="1" x14ac:dyDescent="0.25">
      <c r="B26" s="34"/>
      <c r="C26" s="34"/>
      <c r="D26" s="34"/>
      <c r="F26" s="35"/>
      <c r="G26" s="35"/>
    </row>
    <row r="27" spans="1:7" hidden="1" x14ac:dyDescent="0.25">
      <c r="B27" s="34"/>
      <c r="C27" s="34"/>
      <c r="D27" s="34"/>
      <c r="F27" s="35"/>
      <c r="G27" s="35"/>
    </row>
    <row r="28" spans="1:7" hidden="1" x14ac:dyDescent="0.25">
      <c r="B28" s="34"/>
      <c r="C28" s="34"/>
      <c r="D28" s="34"/>
      <c r="F28" s="35"/>
      <c r="G28" s="35"/>
    </row>
    <row r="29" spans="1:7" hidden="1" x14ac:dyDescent="0.25">
      <c r="B29" s="34"/>
      <c r="C29" s="34"/>
      <c r="D29" s="34"/>
      <c r="F29" s="35"/>
      <c r="G29" s="35"/>
    </row>
    <row r="30" spans="1:7" hidden="1" x14ac:dyDescent="0.25">
      <c r="B30" s="34"/>
      <c r="C30" s="34"/>
      <c r="D30" s="34"/>
      <c r="F30" s="35"/>
      <c r="G30" s="35"/>
    </row>
    <row r="31" spans="1:7" hidden="1" x14ac:dyDescent="0.25">
      <c r="B31" s="34"/>
      <c r="C31" s="34"/>
      <c r="D31" s="34"/>
      <c r="F31" s="35"/>
      <c r="G31" s="35"/>
    </row>
    <row r="32" spans="1:7" hidden="1" x14ac:dyDescent="0.25">
      <c r="B32" s="34"/>
      <c r="C32" s="34"/>
      <c r="D32" s="34"/>
      <c r="F32" s="35"/>
      <c r="G32" s="35"/>
    </row>
    <row r="33" spans="1:8" hidden="1" x14ac:dyDescent="0.25">
      <c r="B33" s="34"/>
      <c r="C33" s="34"/>
      <c r="D33" s="34"/>
      <c r="F33" s="35"/>
      <c r="G33" s="35"/>
    </row>
    <row r="34" spans="1:8" hidden="1" x14ac:dyDescent="0.25">
      <c r="A34" s="29" t="s">
        <v>23</v>
      </c>
    </row>
    <row r="35" spans="1:8" hidden="1" x14ac:dyDescent="0.25">
      <c r="A35" s="27"/>
      <c r="B35" s="27">
        <v>2019</v>
      </c>
      <c r="C35" s="27">
        <v>2020</v>
      </c>
      <c r="D35" s="27">
        <v>2021</v>
      </c>
      <c r="F35" s="30" t="s">
        <v>21</v>
      </c>
      <c r="G35" s="30" t="s">
        <v>12</v>
      </c>
    </row>
    <row r="36" spans="1:8" hidden="1" x14ac:dyDescent="0.2">
      <c r="A36" s="31" t="s">
        <v>15</v>
      </c>
      <c r="B36" s="32">
        <f t="shared" ref="B36:D38" si="2">B19+B3</f>
        <v>393041.67974184378</v>
      </c>
      <c r="C36" s="32">
        <f t="shared" si="2"/>
        <v>414803.93905328552</v>
      </c>
      <c r="D36" s="32">
        <f t="shared" si="2"/>
        <v>439212.07326754573</v>
      </c>
      <c r="F36" s="33">
        <f>100*(C36-B36)/B36</f>
        <v>5.5368833467574099</v>
      </c>
      <c r="G36" s="33">
        <f>100*(D36-C36)/C36</f>
        <v>5.8842580593538552</v>
      </c>
      <c r="H36" s="44"/>
    </row>
    <row r="37" spans="1:8" hidden="1" x14ac:dyDescent="0.2">
      <c r="A37" s="29" t="s">
        <v>16</v>
      </c>
      <c r="B37" s="34">
        <f t="shared" si="2"/>
        <v>736232.48736319435</v>
      </c>
      <c r="C37" s="34">
        <f t="shared" si="2"/>
        <v>669736.55389170977</v>
      </c>
      <c r="D37" s="34">
        <f t="shared" si="2"/>
        <v>727119.8447601021</v>
      </c>
      <c r="F37" s="35">
        <f t="shared" ref="F37:G39" si="3">100*(C37-B37)/B37</f>
        <v>-9.031920570313158</v>
      </c>
      <c r="G37" s="35">
        <f t="shared" si="3"/>
        <v>8.568039258862175</v>
      </c>
      <c r="H37" s="44"/>
    </row>
    <row r="38" spans="1:8" hidden="1" x14ac:dyDescent="0.2">
      <c r="A38" s="36" t="s">
        <v>17</v>
      </c>
      <c r="B38" s="37">
        <f t="shared" si="2"/>
        <v>637606.86736516061</v>
      </c>
      <c r="C38" s="37">
        <f t="shared" si="2"/>
        <v>603379.2940268378</v>
      </c>
      <c r="D38" s="37">
        <f t="shared" si="2"/>
        <v>638404.2504045777</v>
      </c>
      <c r="F38" s="38">
        <f t="shared" si="3"/>
        <v>-5.3681312247724753</v>
      </c>
      <c r="G38" s="38">
        <f t="shared" si="3"/>
        <v>5.8047991909019707</v>
      </c>
      <c r="H38" s="44"/>
    </row>
    <row r="39" spans="1:8" hidden="1" x14ac:dyDescent="0.2">
      <c r="A39" s="39" t="s">
        <v>1</v>
      </c>
      <c r="B39" s="40">
        <f>B6+B22</f>
        <v>1766881.0344702043</v>
      </c>
      <c r="C39" s="40">
        <f>C6+C22</f>
        <v>1687919.7869718291</v>
      </c>
      <c r="D39" s="40">
        <f>D6+D22</f>
        <v>1804736.1684322364</v>
      </c>
      <c r="F39" s="41">
        <f t="shared" si="3"/>
        <v>-4.4689623103035627</v>
      </c>
      <c r="G39" s="41">
        <f t="shared" si="3"/>
        <v>6.9207306154031665</v>
      </c>
      <c r="H39" s="44"/>
    </row>
    <row r="40" spans="1:8" hidden="1" x14ac:dyDescent="0.2">
      <c r="A40" s="29" t="s">
        <v>1</v>
      </c>
      <c r="B40" s="34">
        <v>1766881.0344702001</v>
      </c>
      <c r="C40" s="34">
        <v>1687919.7869718301</v>
      </c>
      <c r="D40" s="34">
        <v>1804736.1684322399</v>
      </c>
      <c r="F40" s="35">
        <v>-4.4689623103035627</v>
      </c>
      <c r="G40" s="35">
        <v>6.9207306154031665</v>
      </c>
      <c r="H40" s="44"/>
    </row>
    <row r="41" spans="1:8" hidden="1" x14ac:dyDescent="0.2">
      <c r="H41" s="44"/>
    </row>
    <row r="42" spans="1:8" hidden="1" x14ac:dyDescent="0.2">
      <c r="F42" s="705" t="s">
        <v>24</v>
      </c>
      <c r="G42" s="705"/>
      <c r="H42" s="44"/>
    </row>
    <row r="43" spans="1:8" hidden="1" x14ac:dyDescent="0.2">
      <c r="A43" s="27" t="s">
        <v>23</v>
      </c>
      <c r="B43" s="27">
        <v>2019</v>
      </c>
      <c r="C43" s="27">
        <v>2020</v>
      </c>
      <c r="D43" s="27">
        <v>2021</v>
      </c>
      <c r="F43" s="45" t="s">
        <v>21</v>
      </c>
      <c r="G43" s="45" t="s">
        <v>12</v>
      </c>
      <c r="H43" s="44"/>
    </row>
    <row r="44" spans="1:8" hidden="1" x14ac:dyDescent="0.2">
      <c r="A44" s="31" t="s">
        <v>15</v>
      </c>
      <c r="B44" s="46">
        <f>B36/B$39*100</f>
        <v>22.244943042229018</v>
      </c>
      <c r="C44" s="46">
        <f t="shared" ref="C44:D47" si="4">C36/C$39*100</f>
        <v>24.574860858610723</v>
      </c>
      <c r="D44" s="46">
        <f t="shared" si="4"/>
        <v>24.336636066261512</v>
      </c>
      <c r="E44" s="31"/>
      <c r="F44" s="47">
        <f t="shared" ref="F44:G46" si="5">C44-B44</f>
        <v>2.3299178163817054</v>
      </c>
      <c r="G44" s="47">
        <f t="shared" si="5"/>
        <v>-0.2382247923492109</v>
      </c>
      <c r="H44" s="44"/>
    </row>
    <row r="45" spans="1:8" hidden="1" x14ac:dyDescent="0.2">
      <c r="A45" s="29" t="s">
        <v>16</v>
      </c>
      <c r="B45" s="48">
        <f>B37/B$39*100</f>
        <v>41.668480955988763</v>
      </c>
      <c r="C45" s="48">
        <f t="shared" si="4"/>
        <v>39.678221622914563</v>
      </c>
      <c r="D45" s="48">
        <f t="shared" si="4"/>
        <v>40.289536912852299</v>
      </c>
      <c r="F45" s="49">
        <f t="shared" si="5"/>
        <v>-1.9902593330741993</v>
      </c>
      <c r="G45" s="49">
        <f t="shared" si="5"/>
        <v>0.61131528993773543</v>
      </c>
      <c r="H45" s="44"/>
    </row>
    <row r="46" spans="1:8" hidden="1" x14ac:dyDescent="0.2">
      <c r="A46" s="29" t="s">
        <v>17</v>
      </c>
      <c r="B46" s="48">
        <f>B38/B$39*100</f>
        <v>36.086576001781907</v>
      </c>
      <c r="C46" s="48">
        <f t="shared" si="4"/>
        <v>35.746917518474945</v>
      </c>
      <c r="D46" s="48">
        <f t="shared" si="4"/>
        <v>35.373827020885592</v>
      </c>
      <c r="F46" s="49">
        <f t="shared" si="5"/>
        <v>-0.33965848330696247</v>
      </c>
      <c r="G46" s="49">
        <f t="shared" si="5"/>
        <v>-0.37309049758935231</v>
      </c>
      <c r="H46" s="44"/>
    </row>
    <row r="47" spans="1:8" hidden="1" x14ac:dyDescent="0.2">
      <c r="A47" s="39" t="s">
        <v>1</v>
      </c>
      <c r="B47" s="50">
        <f>B39/B$39*100</f>
        <v>100</v>
      </c>
      <c r="C47" s="50">
        <f t="shared" si="4"/>
        <v>100</v>
      </c>
      <c r="D47" s="50">
        <f t="shared" si="4"/>
        <v>100</v>
      </c>
      <c r="E47" s="39"/>
      <c r="F47" s="51">
        <v>-4.4689623103035601</v>
      </c>
      <c r="G47" s="51">
        <v>6.92073061540317</v>
      </c>
      <c r="H47" s="44"/>
    </row>
    <row r="48" spans="1:8" hidden="1" x14ac:dyDescent="0.2">
      <c r="B48" s="48"/>
      <c r="C48" s="48"/>
      <c r="D48" s="48"/>
      <c r="F48" s="49"/>
      <c r="G48" s="49"/>
      <c r="H48" s="44"/>
    </row>
    <row r="49" spans="1:6" hidden="1" x14ac:dyDescent="0.25"/>
    <row r="50" spans="1:6" hidden="1" x14ac:dyDescent="0.25"/>
    <row r="51" spans="1:6" hidden="1" x14ac:dyDescent="0.25"/>
    <row r="52" spans="1:6" hidden="1" x14ac:dyDescent="0.25">
      <c r="A52" s="29" t="s">
        <v>25</v>
      </c>
    </row>
    <row r="53" spans="1:6" hidden="1" x14ac:dyDescent="0.25">
      <c r="A53" s="27"/>
      <c r="B53" s="27" t="s">
        <v>26</v>
      </c>
      <c r="C53" s="27" t="s">
        <v>27</v>
      </c>
      <c r="D53" s="27" t="s">
        <v>1</v>
      </c>
    </row>
    <row r="54" spans="1:6" hidden="1" x14ac:dyDescent="0.25">
      <c r="A54" s="31" t="s">
        <v>15</v>
      </c>
      <c r="B54" s="32">
        <v>392251.84133562923</v>
      </c>
      <c r="C54" s="32">
        <v>46960.231931916482</v>
      </c>
      <c r="D54" s="32">
        <v>439212.07326754573</v>
      </c>
      <c r="F54" s="52"/>
    </row>
    <row r="55" spans="1:6" hidden="1" x14ac:dyDescent="0.25">
      <c r="A55" s="29" t="s">
        <v>16</v>
      </c>
      <c r="B55" s="34">
        <v>594630.83345780137</v>
      </c>
      <c r="C55" s="34">
        <v>132489.01130230076</v>
      </c>
      <c r="D55" s="34">
        <v>727119.8447601021</v>
      </c>
      <c r="F55" s="52"/>
    </row>
    <row r="56" spans="1:6" hidden="1" x14ac:dyDescent="0.25">
      <c r="A56" s="36" t="s">
        <v>17</v>
      </c>
      <c r="B56" s="37">
        <v>559514.40784038941</v>
      </c>
      <c r="C56" s="37">
        <v>78889.842564188351</v>
      </c>
      <c r="D56" s="37">
        <v>638404.2504045777</v>
      </c>
      <c r="F56" s="52"/>
    </row>
    <row r="57" spans="1:6" hidden="1" x14ac:dyDescent="0.25">
      <c r="A57" s="39" t="s">
        <v>1</v>
      </c>
      <c r="B57" s="40">
        <v>1546397.0826338318</v>
      </c>
      <c r="C57" s="40">
        <v>258339.08579840473</v>
      </c>
      <c r="D57" s="40">
        <v>1804736.1684322364</v>
      </c>
      <c r="F57" s="52"/>
    </row>
    <row r="58" spans="1:6" hidden="1" x14ac:dyDescent="0.25"/>
    <row r="59" spans="1:6" hidden="1" x14ac:dyDescent="0.25">
      <c r="A59" s="42" t="s">
        <v>25</v>
      </c>
      <c r="B59" s="42"/>
      <c r="C59" s="42"/>
      <c r="D59" s="42"/>
    </row>
    <row r="60" spans="1:6" hidden="1" x14ac:dyDescent="0.25">
      <c r="A60" s="27"/>
      <c r="B60" s="27" t="s">
        <v>26</v>
      </c>
      <c r="C60" s="27" t="s">
        <v>27</v>
      </c>
      <c r="D60" s="27" t="s">
        <v>1</v>
      </c>
    </row>
    <row r="61" spans="1:6" hidden="1" x14ac:dyDescent="0.25">
      <c r="A61" s="29" t="s">
        <v>15</v>
      </c>
      <c r="B61" s="53">
        <v>89.308073527543783</v>
      </c>
      <c r="C61" s="53">
        <v>10.69192647245621</v>
      </c>
      <c r="D61" s="53">
        <v>100</v>
      </c>
    </row>
    <row r="62" spans="1:6" hidden="1" x14ac:dyDescent="0.25">
      <c r="A62" s="29" t="s">
        <v>16</v>
      </c>
      <c r="B62" s="53">
        <v>81.778930631990562</v>
      </c>
      <c r="C62" s="53">
        <v>18.221069368009442</v>
      </c>
      <c r="D62" s="53">
        <v>100</v>
      </c>
    </row>
    <row r="63" spans="1:6" hidden="1" x14ac:dyDescent="0.25">
      <c r="A63" s="29" t="s">
        <v>17</v>
      </c>
      <c r="B63" s="53">
        <v>87.642650794666039</v>
      </c>
      <c r="C63" s="53">
        <v>12.357349205333968</v>
      </c>
      <c r="D63" s="53">
        <v>100</v>
      </c>
    </row>
    <row r="64" spans="1:6" hidden="1" x14ac:dyDescent="0.25">
      <c r="A64" s="43" t="s">
        <v>1</v>
      </c>
      <c r="B64" s="54">
        <v>85.685492964723906</v>
      </c>
      <c r="C64" s="54">
        <v>14.314507035276094</v>
      </c>
      <c r="D64" s="54">
        <v>100</v>
      </c>
    </row>
    <row r="65" spans="1:16" hidden="1" x14ac:dyDescent="0.25">
      <c r="A65" s="42"/>
      <c r="B65" s="42"/>
      <c r="C65" s="42"/>
      <c r="D65" s="42"/>
    </row>
    <row r="66" spans="1:16" hidden="1" x14ac:dyDescent="0.25">
      <c r="A66" s="29" t="s">
        <v>25</v>
      </c>
    </row>
    <row r="67" spans="1:16" hidden="1" x14ac:dyDescent="0.25">
      <c r="A67" s="27"/>
      <c r="B67" s="27" t="s">
        <v>26</v>
      </c>
    </row>
    <row r="68" spans="1:16" hidden="1" x14ac:dyDescent="0.25">
      <c r="A68" s="31" t="s">
        <v>15</v>
      </c>
      <c r="B68" s="32">
        <v>392251.84133562923</v>
      </c>
    </row>
    <row r="69" spans="1:16" hidden="1" x14ac:dyDescent="0.25">
      <c r="A69" s="29" t="s">
        <v>16</v>
      </c>
      <c r="B69" s="34">
        <v>594630.83345780137</v>
      </c>
    </row>
    <row r="70" spans="1:16" hidden="1" x14ac:dyDescent="0.25">
      <c r="A70" s="36" t="s">
        <v>17</v>
      </c>
      <c r="B70" s="37">
        <v>559514.40784038941</v>
      </c>
    </row>
    <row r="71" spans="1:16" hidden="1" x14ac:dyDescent="0.25">
      <c r="A71" s="39" t="s">
        <v>1</v>
      </c>
      <c r="B71" s="40">
        <v>1546397.0826338318</v>
      </c>
    </row>
    <row r="72" spans="1:16" hidden="1" x14ac:dyDescent="0.25"/>
    <row r="73" spans="1:16" hidden="1" x14ac:dyDescent="0.25"/>
    <row r="74" spans="1:16" hidden="1" x14ac:dyDescent="0.25"/>
    <row r="75" spans="1:16" hidden="1" x14ac:dyDescent="0.25"/>
    <row r="76" spans="1:16" hidden="1" x14ac:dyDescent="0.25">
      <c r="J76" s="29" t="s">
        <v>25</v>
      </c>
    </row>
    <row r="77" spans="1:16" hidden="1" x14ac:dyDescent="0.25">
      <c r="J77" s="27"/>
      <c r="K77" s="621" t="s">
        <v>26</v>
      </c>
      <c r="L77" s="621"/>
      <c r="M77" s="621" t="s">
        <v>27</v>
      </c>
      <c r="N77" s="621"/>
      <c r="O77" s="621" t="s">
        <v>1</v>
      </c>
      <c r="P77" s="621"/>
    </row>
    <row r="78" spans="1:16" hidden="1" x14ac:dyDescent="0.25">
      <c r="J78" s="27"/>
      <c r="K78" s="27" t="s">
        <v>9</v>
      </c>
      <c r="L78" s="27" t="s">
        <v>8</v>
      </c>
      <c r="M78" s="27" t="s">
        <v>9</v>
      </c>
      <c r="N78" s="27" t="s">
        <v>8</v>
      </c>
      <c r="O78" s="27" t="s">
        <v>9</v>
      </c>
      <c r="P78" s="27" t="s">
        <v>8</v>
      </c>
    </row>
    <row r="79" spans="1:16" hidden="1" x14ac:dyDescent="0.25">
      <c r="J79" s="31" t="s">
        <v>15</v>
      </c>
      <c r="K79" s="32">
        <v>392251.84133562923</v>
      </c>
      <c r="L79" s="55">
        <f>K79/$O79*100</f>
        <v>89.308073527543783</v>
      </c>
      <c r="M79" s="32">
        <v>46960.231931916482</v>
      </c>
      <c r="N79" s="55">
        <f>M79/$O79*100</f>
        <v>10.69192647245621</v>
      </c>
      <c r="O79" s="32">
        <v>439212.07326754573</v>
      </c>
      <c r="P79" s="32">
        <v>100</v>
      </c>
    </row>
    <row r="80" spans="1:16" hidden="1" x14ac:dyDescent="0.25">
      <c r="J80" s="29" t="s">
        <v>16</v>
      </c>
      <c r="K80" s="34">
        <v>594630.83345780137</v>
      </c>
      <c r="L80" s="53">
        <f t="shared" ref="L80:N82" si="6">K80/$O80*100</f>
        <v>81.778930631990562</v>
      </c>
      <c r="M80" s="34">
        <v>132489.01130230076</v>
      </c>
      <c r="N80" s="53">
        <f t="shared" si="6"/>
        <v>18.221069368009442</v>
      </c>
      <c r="O80" s="34">
        <v>727119.8447601021</v>
      </c>
      <c r="P80" s="34">
        <v>100</v>
      </c>
    </row>
    <row r="81" spans="10:22" hidden="1" x14ac:dyDescent="0.25">
      <c r="J81" s="36" t="s">
        <v>17</v>
      </c>
      <c r="K81" s="37">
        <v>559514.40784038941</v>
      </c>
      <c r="L81" s="56">
        <f t="shared" si="6"/>
        <v>87.642650794666039</v>
      </c>
      <c r="M81" s="37">
        <v>78889.842564188351</v>
      </c>
      <c r="N81" s="56">
        <f t="shared" si="6"/>
        <v>12.357349205333968</v>
      </c>
      <c r="O81" s="37">
        <v>638404.2504045777</v>
      </c>
      <c r="P81" s="37">
        <v>100</v>
      </c>
    </row>
    <row r="82" spans="10:22" hidden="1" x14ac:dyDescent="0.25">
      <c r="J82" s="39" t="s">
        <v>1</v>
      </c>
      <c r="K82" s="40">
        <v>1546397.0826338318</v>
      </c>
      <c r="L82" s="57">
        <f t="shared" si="6"/>
        <v>85.685492964723906</v>
      </c>
      <c r="M82" s="40">
        <v>258339.08579840473</v>
      </c>
      <c r="N82" s="57">
        <f t="shared" si="6"/>
        <v>14.314507035276094</v>
      </c>
      <c r="O82" s="40">
        <v>1804736.1684322364</v>
      </c>
      <c r="P82" s="40">
        <v>100</v>
      </c>
    </row>
    <row r="83" spans="10:22" hidden="1" x14ac:dyDescent="0.25">
      <c r="K83" s="34"/>
      <c r="L83" s="53"/>
      <c r="M83" s="34"/>
      <c r="N83" s="53"/>
      <c r="O83" s="34"/>
      <c r="P83" s="34"/>
    </row>
    <row r="84" spans="10:22" hidden="1" x14ac:dyDescent="0.25">
      <c r="K84" s="34"/>
      <c r="L84" s="53"/>
      <c r="M84" s="34"/>
      <c r="N84" s="53"/>
      <c r="O84" s="34"/>
      <c r="P84" s="34"/>
    </row>
    <row r="85" spans="10:22" hidden="1" x14ac:dyDescent="0.25">
      <c r="K85" s="34"/>
      <c r="L85" s="53"/>
      <c r="M85" s="34"/>
      <c r="N85" s="53"/>
      <c r="O85" s="34"/>
      <c r="P85" s="34"/>
    </row>
    <row r="86" spans="10:22" hidden="1" x14ac:dyDescent="0.25">
      <c r="K86" s="34"/>
      <c r="L86" s="53"/>
      <c r="M86" s="34"/>
      <c r="N86" s="53"/>
      <c r="O86" s="34"/>
      <c r="P86" s="34"/>
    </row>
    <row r="87" spans="10:22" hidden="1" x14ac:dyDescent="0.25"/>
    <row r="88" spans="10:22" hidden="1" x14ac:dyDescent="0.25"/>
    <row r="89" spans="10:22" hidden="1" x14ac:dyDescent="0.25"/>
    <row r="90" spans="10:22" hidden="1" x14ac:dyDescent="0.25">
      <c r="K90" s="28"/>
      <c r="N90" s="28"/>
      <c r="O90" s="28"/>
    </row>
    <row r="91" spans="10:22" hidden="1" x14ac:dyDescent="0.25">
      <c r="J91" s="27" t="s">
        <v>20</v>
      </c>
      <c r="K91" s="28"/>
      <c r="M91" s="28"/>
      <c r="N91" s="28"/>
      <c r="O91" s="28"/>
    </row>
    <row r="92" spans="10:22" hidden="1" x14ac:dyDescent="0.25">
      <c r="J92" s="27"/>
      <c r="K92" s="706">
        <v>2019</v>
      </c>
      <c r="L92" s="702"/>
      <c r="M92" s="707"/>
      <c r="N92" s="706">
        <v>2020</v>
      </c>
      <c r="O92" s="702"/>
      <c r="P92" s="707">
        <v>2020</v>
      </c>
      <c r="Q92" s="621">
        <v>2021</v>
      </c>
      <c r="R92" s="702"/>
      <c r="S92" s="702">
        <v>2021</v>
      </c>
      <c r="U92" s="703" t="s">
        <v>28</v>
      </c>
      <c r="V92" s="704"/>
    </row>
    <row r="93" spans="10:22" hidden="1" x14ac:dyDescent="0.25">
      <c r="J93" s="27"/>
      <c r="K93" s="59" t="s">
        <v>29</v>
      </c>
      <c r="L93" s="25" t="s">
        <v>30</v>
      </c>
      <c r="M93" s="25" t="s">
        <v>1</v>
      </c>
      <c r="N93" s="59" t="s">
        <v>29</v>
      </c>
      <c r="O93" s="26" t="s">
        <v>30</v>
      </c>
      <c r="P93" s="25" t="s">
        <v>1</v>
      </c>
      <c r="Q93" s="60" t="s">
        <v>29</v>
      </c>
      <c r="R93" s="26" t="s">
        <v>30</v>
      </c>
      <c r="S93" s="26" t="s">
        <v>1</v>
      </c>
      <c r="U93" s="26" t="s">
        <v>29</v>
      </c>
      <c r="V93" s="26" t="s">
        <v>30</v>
      </c>
    </row>
    <row r="94" spans="10:22" hidden="1" x14ac:dyDescent="0.25">
      <c r="J94" s="31" t="s">
        <v>15</v>
      </c>
      <c r="K94" s="61">
        <v>261336.6</v>
      </c>
      <c r="L94" s="61">
        <v>35305.410000000003</v>
      </c>
      <c r="M94" s="62">
        <v>350769.19622273056</v>
      </c>
      <c r="N94" s="63">
        <v>282385.5</v>
      </c>
      <c r="O94" s="64">
        <v>34111.74</v>
      </c>
      <c r="P94" s="62">
        <v>371446.1098555387</v>
      </c>
      <c r="Q94" s="64">
        <v>286866.90000000002</v>
      </c>
      <c r="R94" s="64">
        <v>50448.21</v>
      </c>
      <c r="S94" s="34">
        <v>392251.84133562923</v>
      </c>
      <c r="T94" s="52"/>
      <c r="U94" s="65">
        <f>(N94-K94)/K94*100</f>
        <v>8.0543253413413929</v>
      </c>
      <c r="V94" s="65">
        <f>(O94-L94)/L94*100</f>
        <v>-3.3809832544077678</v>
      </c>
    </row>
    <row r="95" spans="10:22" hidden="1" x14ac:dyDescent="0.25">
      <c r="J95" s="29" t="s">
        <v>16</v>
      </c>
      <c r="K95" s="61">
        <v>308673.09999999998</v>
      </c>
      <c r="L95" s="61">
        <v>222156.3</v>
      </c>
      <c r="M95" s="62">
        <v>603127.18278931698</v>
      </c>
      <c r="N95" s="63">
        <v>292859.5</v>
      </c>
      <c r="O95" s="64">
        <v>171102.7</v>
      </c>
      <c r="P95" s="62">
        <v>540277.3102493987</v>
      </c>
      <c r="Q95" s="64">
        <v>305912.2</v>
      </c>
      <c r="R95" s="64">
        <v>212154.8</v>
      </c>
      <c r="S95" s="34">
        <v>594630.83345780137</v>
      </c>
      <c r="U95" s="65">
        <f t="shared" ref="U95:V97" si="7">(N95-K95)/K95*100</f>
        <v>-5.1230897671355153</v>
      </c>
      <c r="V95" s="65">
        <f t="shared" si="7"/>
        <v>-22.980937295048566</v>
      </c>
    </row>
    <row r="96" spans="10:22" hidden="1" x14ac:dyDescent="0.25">
      <c r="J96" s="36" t="s">
        <v>17</v>
      </c>
      <c r="K96" s="61">
        <v>340139.6</v>
      </c>
      <c r="L96" s="61">
        <v>133887.70000000001</v>
      </c>
      <c r="M96" s="62">
        <v>557082.85774071049</v>
      </c>
      <c r="N96" s="63">
        <v>345830.05</v>
      </c>
      <c r="O96" s="64">
        <v>98188.87</v>
      </c>
      <c r="P96" s="62">
        <v>530546.49131055863</v>
      </c>
      <c r="Q96" s="64">
        <v>340726.1</v>
      </c>
      <c r="R96" s="64">
        <v>132545.00005</v>
      </c>
      <c r="S96" s="34">
        <v>559514.40784038941</v>
      </c>
      <c r="U96" s="65">
        <f t="shared" si="7"/>
        <v>1.6729748609100532</v>
      </c>
      <c r="V96" s="65">
        <f t="shared" si="7"/>
        <v>-26.663263316943986</v>
      </c>
    </row>
    <row r="97" spans="10:22" hidden="1" x14ac:dyDescent="0.25">
      <c r="J97" s="39" t="s">
        <v>1</v>
      </c>
      <c r="K97" s="66">
        <v>910149.3</v>
      </c>
      <c r="L97" s="66">
        <v>391349.3</v>
      </c>
      <c r="M97" s="67">
        <v>1510979.2367527636</v>
      </c>
      <c r="N97" s="68">
        <v>921075.5</v>
      </c>
      <c r="O97" s="69">
        <v>303403.3</v>
      </c>
      <c r="P97" s="67">
        <v>1442269.9114154913</v>
      </c>
      <c r="Q97" s="69">
        <v>933505.2</v>
      </c>
      <c r="R97" s="69">
        <v>395148.0000005</v>
      </c>
      <c r="S97" s="40">
        <v>1546397.0826338318</v>
      </c>
      <c r="U97" s="65">
        <f t="shared" si="7"/>
        <v>1.2004843600934432</v>
      </c>
      <c r="V97" s="65">
        <f t="shared" si="7"/>
        <v>-22.472507297189491</v>
      </c>
    </row>
    <row r="98" spans="10:22" hidden="1" x14ac:dyDescent="0.25">
      <c r="L98" s="70"/>
      <c r="P98" s="52"/>
      <c r="V98" s="52"/>
    </row>
    <row r="99" spans="10:22" hidden="1" x14ac:dyDescent="0.25">
      <c r="L99" s="70"/>
    </row>
    <row r="100" spans="10:22" hidden="1" x14ac:dyDescent="0.25"/>
    <row r="101" spans="10:22" hidden="1" x14ac:dyDescent="0.25"/>
  </sheetData>
  <mergeCells count="8">
    <mergeCell ref="Q92:S92"/>
    <mergeCell ref="U92:V92"/>
    <mergeCell ref="F42:G42"/>
    <mergeCell ref="K77:L77"/>
    <mergeCell ref="M77:N77"/>
    <mergeCell ref="O77:P77"/>
    <mergeCell ref="K92:M92"/>
    <mergeCell ref="N92:P9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508B-1FF5-4BBD-9C70-165C5F0335DC}">
  <dimension ref="B1:AF292"/>
  <sheetViews>
    <sheetView topLeftCell="A14" zoomScale="83" zoomScaleNormal="83" workbookViewId="0">
      <selection activeCell="B15" sqref="B15:B16"/>
    </sheetView>
  </sheetViews>
  <sheetFormatPr defaultRowHeight="15" x14ac:dyDescent="0.25"/>
  <cols>
    <col min="2" max="2" width="54.28515625" bestFit="1" customWidth="1"/>
    <col min="12" max="12" width="57.42578125" bestFit="1" customWidth="1"/>
  </cols>
  <sheetData>
    <row r="1" spans="2:5" hidden="1" x14ac:dyDescent="0.25">
      <c r="B1" t="s">
        <v>50</v>
      </c>
      <c r="C1">
        <v>2019</v>
      </c>
      <c r="D1">
        <v>2020</v>
      </c>
      <c r="E1">
        <v>2021</v>
      </c>
    </row>
    <row r="2" spans="2:5" hidden="1" x14ac:dyDescent="0.25">
      <c r="B2" s="182" t="s">
        <v>51</v>
      </c>
      <c r="C2" s="13">
        <v>33931.535539376375</v>
      </c>
      <c r="D2" s="13">
        <v>33246.979414751899</v>
      </c>
      <c r="E2" s="13">
        <v>34738.956789469354</v>
      </c>
    </row>
    <row r="3" spans="2:5" hidden="1" x14ac:dyDescent="0.25">
      <c r="B3" t="s">
        <v>52</v>
      </c>
      <c r="C3" s="1">
        <v>21988.18299646832</v>
      </c>
      <c r="D3" s="1">
        <v>18127.513816298186</v>
      </c>
      <c r="E3" s="1">
        <v>20689.431377390021</v>
      </c>
    </row>
    <row r="4" spans="2:5" hidden="1" x14ac:dyDescent="0.25">
      <c r="B4" t="s">
        <v>53</v>
      </c>
      <c r="C4" s="1">
        <v>22919.112605673883</v>
      </c>
      <c r="D4" s="1">
        <v>21351.540378676887</v>
      </c>
      <c r="E4" s="1">
        <v>23903.405208371456</v>
      </c>
    </row>
    <row r="5" spans="2:5" hidden="1" x14ac:dyDescent="0.25">
      <c r="B5" t="s">
        <v>54</v>
      </c>
      <c r="C5" s="1">
        <v>1345.6752840663476</v>
      </c>
      <c r="D5" s="1">
        <v>1480.6518297591495</v>
      </c>
      <c r="E5" s="1">
        <v>2103.3704539072937</v>
      </c>
    </row>
    <row r="6" spans="2:5" hidden="1" x14ac:dyDescent="0.25">
      <c r="B6" t="s">
        <v>55</v>
      </c>
      <c r="C6" s="1">
        <v>5881.1628592499046</v>
      </c>
      <c r="D6" s="1">
        <v>5470.0965497168918</v>
      </c>
      <c r="E6" s="1">
        <v>5417.327639210057</v>
      </c>
    </row>
    <row r="7" spans="2:5" hidden="1" x14ac:dyDescent="0.25">
      <c r="B7" t="s">
        <v>56</v>
      </c>
      <c r="C7" s="1">
        <v>33945.50517070479</v>
      </c>
      <c r="D7" s="1">
        <v>34295.044080574655</v>
      </c>
      <c r="E7" s="1">
        <v>35249.002115833042</v>
      </c>
    </row>
    <row r="8" spans="2:5" hidden="1" x14ac:dyDescent="0.25">
      <c r="B8" t="s">
        <v>57</v>
      </c>
      <c r="C8" s="1">
        <v>6879.0835914941754</v>
      </c>
      <c r="D8" s="1">
        <v>4296.9686269711592</v>
      </c>
      <c r="E8" s="1">
        <v>6407.422143881905</v>
      </c>
    </row>
    <row r="9" spans="2:5" hidden="1" x14ac:dyDescent="0.25">
      <c r="B9" t="s">
        <v>58</v>
      </c>
      <c r="C9" s="1">
        <v>106644.27207827869</v>
      </c>
      <c r="D9" s="1">
        <v>107480.55492020804</v>
      </c>
      <c r="E9" s="1">
        <v>107190.8036348793</v>
      </c>
    </row>
    <row r="10" spans="2:5" hidden="1" x14ac:dyDescent="0.25">
      <c r="B10" t="s">
        <v>59</v>
      </c>
      <c r="C10" s="1">
        <v>13211.961866446834</v>
      </c>
      <c r="D10" s="1">
        <v>11530.104699205573</v>
      </c>
      <c r="E10" s="1">
        <v>13100.60205441098</v>
      </c>
    </row>
    <row r="11" spans="2:5" hidden="1" x14ac:dyDescent="0.25">
      <c r="B11" s="183" t="s">
        <v>60</v>
      </c>
      <c r="C11" s="10">
        <v>9155.3057256819557</v>
      </c>
      <c r="D11" s="10">
        <v>8370.4212401755394</v>
      </c>
      <c r="E11" s="10">
        <v>9538.7643810527825</v>
      </c>
    </row>
    <row r="12" spans="2:5" hidden="1" x14ac:dyDescent="0.25">
      <c r="B12" s="19" t="s">
        <v>61</v>
      </c>
      <c r="C12" s="184">
        <v>255901.79771744055</v>
      </c>
      <c r="D12" s="184">
        <v>245649.87555633788</v>
      </c>
      <c r="E12" s="184">
        <v>258339.08579840473</v>
      </c>
    </row>
    <row r="13" spans="2:5" hidden="1" x14ac:dyDescent="0.25">
      <c r="C13" s="1"/>
      <c r="D13" s="1"/>
      <c r="E13" s="1"/>
    </row>
    <row r="14" spans="2:5" x14ac:dyDescent="0.25">
      <c r="C14" s="1"/>
      <c r="D14" s="1"/>
      <c r="E14" s="1"/>
    </row>
    <row r="15" spans="2:5" x14ac:dyDescent="0.25">
      <c r="B15" s="189" t="s">
        <v>818</v>
      </c>
      <c r="C15" s="1"/>
      <c r="D15" s="1"/>
      <c r="E15" s="1"/>
    </row>
    <row r="16" spans="2:5" x14ac:dyDescent="0.25">
      <c r="B16" s="189" t="s">
        <v>819</v>
      </c>
      <c r="C16" s="1"/>
      <c r="D16" s="1"/>
      <c r="E16" s="1"/>
    </row>
    <row r="17" spans="2:8" x14ac:dyDescent="0.25">
      <c r="B17" s="19"/>
      <c r="C17" s="696">
        <v>2019</v>
      </c>
      <c r="D17" s="696"/>
      <c r="E17" s="696">
        <v>2020</v>
      </c>
      <c r="F17" s="696">
        <v>2021</v>
      </c>
      <c r="G17" s="696">
        <v>2021</v>
      </c>
      <c r="H17" s="696"/>
    </row>
    <row r="18" spans="2:8" x14ac:dyDescent="0.25">
      <c r="C18" s="185" t="s">
        <v>9</v>
      </c>
      <c r="D18" s="186" t="s">
        <v>8</v>
      </c>
      <c r="E18" s="185" t="s">
        <v>9</v>
      </c>
      <c r="F18" s="186" t="s">
        <v>8</v>
      </c>
      <c r="G18" s="185" t="s">
        <v>9</v>
      </c>
      <c r="H18" s="186" t="s">
        <v>8</v>
      </c>
    </row>
    <row r="19" spans="2:8" x14ac:dyDescent="0.25">
      <c r="B19" t="s">
        <v>62</v>
      </c>
      <c r="C19" s="1">
        <v>33931.535539376375</v>
      </c>
      <c r="D19" s="187">
        <f>C19/$C$29*100</f>
        <v>13.259592485099542</v>
      </c>
      <c r="E19" s="1">
        <v>33246.979414751899</v>
      </c>
      <c r="F19" s="187">
        <f>E19/$E$29*100</f>
        <v>13.534295240107689</v>
      </c>
      <c r="G19" s="1">
        <v>34738.956789469354</v>
      </c>
      <c r="H19" s="187">
        <f>G19/$G$29*100</f>
        <v>13.4470386786837</v>
      </c>
    </row>
    <row r="20" spans="2:8" x14ac:dyDescent="0.25">
      <c r="B20" t="s">
        <v>63</v>
      </c>
      <c r="C20" s="1">
        <v>21988.18299646832</v>
      </c>
      <c r="D20" s="187">
        <f t="shared" ref="D20:D28" si="0">C20/$C$29*100</f>
        <v>8.592430062076799</v>
      </c>
      <c r="E20" s="1">
        <v>18127.513816298186</v>
      </c>
      <c r="F20" s="187">
        <f t="shared" ref="F20:F28" si="1">E20/$E$29*100</f>
        <v>7.3794109503388619</v>
      </c>
      <c r="G20" s="1">
        <v>20689.431377390021</v>
      </c>
      <c r="H20" s="187">
        <f t="shared" ref="H20:H28" si="2">G20/$G$29*100</f>
        <v>8.0086338129782852</v>
      </c>
    </row>
    <row r="21" spans="2:8" x14ac:dyDescent="0.25">
      <c r="B21" t="s">
        <v>64</v>
      </c>
      <c r="C21" s="1">
        <v>22919.112605673883</v>
      </c>
      <c r="D21" s="187">
        <f t="shared" si="0"/>
        <v>8.9562139891570869</v>
      </c>
      <c r="E21" s="1">
        <v>21351.540378676887</v>
      </c>
      <c r="F21" s="187">
        <f t="shared" si="1"/>
        <v>8.6918588215527421</v>
      </c>
      <c r="G21" s="1">
        <v>23903.405208371456</v>
      </c>
      <c r="H21" s="187">
        <f t="shared" si="2"/>
        <v>9.2527250123601164</v>
      </c>
    </row>
    <row r="22" spans="2:8" x14ac:dyDescent="0.25">
      <c r="B22" t="s">
        <v>65</v>
      </c>
      <c r="C22" s="1">
        <v>1345.6752840663476</v>
      </c>
      <c r="D22" s="187">
        <f t="shared" si="0"/>
        <v>0.52585612765104672</v>
      </c>
      <c r="E22" s="1">
        <v>1480.6518297591495</v>
      </c>
      <c r="F22" s="187">
        <f t="shared" si="1"/>
        <v>0.6027488621379633</v>
      </c>
      <c r="G22" s="1">
        <v>2103.3704539072937</v>
      </c>
      <c r="H22" s="187">
        <f t="shared" si="2"/>
        <v>0.8141897875835411</v>
      </c>
    </row>
    <row r="23" spans="2:8" x14ac:dyDescent="0.25">
      <c r="B23" t="s">
        <v>66</v>
      </c>
      <c r="C23" s="1">
        <v>5881.1628592499046</v>
      </c>
      <c r="D23" s="187">
        <f t="shared" si="0"/>
        <v>2.2982108417009703</v>
      </c>
      <c r="E23" s="1">
        <v>5470.0965497168918</v>
      </c>
      <c r="F23" s="187">
        <f t="shared" si="1"/>
        <v>2.2267858012663102</v>
      </c>
      <c r="G23" s="1">
        <v>5417.327639210057</v>
      </c>
      <c r="H23" s="187">
        <f t="shared" si="2"/>
        <v>2.0969833590870084</v>
      </c>
    </row>
    <row r="24" spans="2:8" x14ac:dyDescent="0.25">
      <c r="B24" t="s">
        <v>67</v>
      </c>
      <c r="C24" s="1">
        <v>33945.50517070479</v>
      </c>
      <c r="D24" s="187">
        <f t="shared" si="0"/>
        <v>13.265051466416992</v>
      </c>
      <c r="E24" s="1">
        <v>34295.044080574655</v>
      </c>
      <c r="F24" s="187">
        <f t="shared" si="1"/>
        <v>13.960945025070593</v>
      </c>
      <c r="G24" s="1">
        <v>35249.002115833042</v>
      </c>
      <c r="H24" s="187">
        <f t="shared" si="2"/>
        <v>13.644471182862222</v>
      </c>
    </row>
    <row r="25" spans="2:8" x14ac:dyDescent="0.25">
      <c r="B25" t="s">
        <v>68</v>
      </c>
      <c r="C25" s="1">
        <v>6879.0835914941754</v>
      </c>
      <c r="D25" s="187">
        <f t="shared" si="0"/>
        <v>2.6881732183413041</v>
      </c>
      <c r="E25" s="1">
        <v>4296.9686269711592</v>
      </c>
      <c r="F25" s="187">
        <f t="shared" si="1"/>
        <v>1.7492248336131082</v>
      </c>
      <c r="G25" s="1">
        <v>6407.422143881905</v>
      </c>
      <c r="H25" s="187">
        <f t="shared" si="2"/>
        <v>2.4802372138461251</v>
      </c>
    </row>
    <row r="26" spans="2:8" x14ac:dyDescent="0.25">
      <c r="B26" t="s">
        <v>69</v>
      </c>
      <c r="C26" s="1">
        <v>106644.27207827869</v>
      </c>
      <c r="D26" s="187">
        <f t="shared" si="0"/>
        <v>41.67390500164921</v>
      </c>
      <c r="E26" s="1">
        <v>107480.55492020804</v>
      </c>
      <c r="F26" s="187">
        <f t="shared" si="1"/>
        <v>43.753555615198437</v>
      </c>
      <c r="G26" s="1">
        <v>107190.8036348793</v>
      </c>
      <c r="H26" s="187">
        <f t="shared" si="2"/>
        <v>41.492290376271512</v>
      </c>
    </row>
    <row r="27" spans="2:8" x14ac:dyDescent="0.25">
      <c r="B27" t="s">
        <v>70</v>
      </c>
      <c r="C27" s="1">
        <v>13211.961866446834</v>
      </c>
      <c r="D27" s="187">
        <f t="shared" si="0"/>
        <v>5.1629031074784022</v>
      </c>
      <c r="E27" s="1">
        <v>11530.104699205573</v>
      </c>
      <c r="F27" s="187">
        <f t="shared" si="1"/>
        <v>4.6937148545639023</v>
      </c>
      <c r="G27" s="1">
        <v>13100.60205441098</v>
      </c>
      <c r="H27" s="187">
        <f t="shared" si="2"/>
        <v>5.0710878742653964</v>
      </c>
    </row>
    <row r="28" spans="2:8" x14ac:dyDescent="0.25">
      <c r="B28" t="s">
        <v>71</v>
      </c>
      <c r="C28" s="1">
        <v>9155.3057256819557</v>
      </c>
      <c r="D28" s="187">
        <f t="shared" si="0"/>
        <v>3.5776637004289369</v>
      </c>
      <c r="E28" s="1">
        <v>8370.4212401755394</v>
      </c>
      <c r="F28" s="187">
        <f t="shared" si="1"/>
        <v>3.4074599961504353</v>
      </c>
      <c r="G28" s="1">
        <v>9538.7643810527825</v>
      </c>
      <c r="H28" s="187">
        <f t="shared" si="2"/>
        <v>3.6923427020626565</v>
      </c>
    </row>
    <row r="29" spans="2:8" x14ac:dyDescent="0.25">
      <c r="B29" s="188" t="s">
        <v>1</v>
      </c>
      <c r="C29" s="15">
        <v>255901.79771744055</v>
      </c>
      <c r="D29" s="188">
        <v>100</v>
      </c>
      <c r="E29" s="15">
        <v>245649.87555633788</v>
      </c>
      <c r="F29" s="188">
        <v>100</v>
      </c>
      <c r="G29" s="15">
        <v>258339.08579840473</v>
      </c>
      <c r="H29" s="188">
        <v>100</v>
      </c>
    </row>
    <row r="30" spans="2:8" x14ac:dyDescent="0.25">
      <c r="C30" s="1"/>
      <c r="D30" s="1"/>
      <c r="E30" s="1"/>
    </row>
    <row r="31" spans="2:8" x14ac:dyDescent="0.25">
      <c r="C31" s="1"/>
      <c r="D31" s="1"/>
      <c r="E31" s="1"/>
    </row>
    <row r="32" spans="2:8" hidden="1" x14ac:dyDescent="0.25">
      <c r="C32" s="1"/>
      <c r="D32" s="1"/>
      <c r="E32" s="1"/>
    </row>
    <row r="33" spans="2:14" hidden="1" x14ac:dyDescent="0.25"/>
    <row r="34" spans="2:14" hidden="1" x14ac:dyDescent="0.25">
      <c r="B34" t="s">
        <v>72</v>
      </c>
      <c r="C34" t="s">
        <v>73</v>
      </c>
    </row>
    <row r="35" spans="2:14" hidden="1" x14ac:dyDescent="0.25">
      <c r="C35" t="s">
        <v>74</v>
      </c>
      <c r="D35" t="s">
        <v>75</v>
      </c>
      <c r="E35" t="s">
        <v>1</v>
      </c>
    </row>
    <row r="36" spans="2:14" hidden="1" x14ac:dyDescent="0.25">
      <c r="B36" s="182" t="s">
        <v>51</v>
      </c>
      <c r="C36" s="13">
        <v>9856.8228209864792</v>
      </c>
      <c r="D36" s="13">
        <v>24074.712718389696</v>
      </c>
      <c r="E36" s="13">
        <v>33931.535539376375</v>
      </c>
      <c r="G36" s="14">
        <f>100*(C36/C46)</f>
        <v>17.02173664124938</v>
      </c>
      <c r="H36" s="14">
        <f>100*(D36/D46)</f>
        <v>12.159281810080449</v>
      </c>
      <c r="I36" s="14">
        <f>100*(E36/E46)</f>
        <v>13.259592485099542</v>
      </c>
      <c r="K36" s="14">
        <f>100*(C36/$E36)</f>
        <v>29.049150485830438</v>
      </c>
      <c r="L36" s="14">
        <f>100*(D36/$E36)</f>
        <v>70.950849514168979</v>
      </c>
      <c r="M36" s="14">
        <f>100*(E36/$E36)</f>
        <v>100</v>
      </c>
      <c r="N36" s="2"/>
    </row>
    <row r="37" spans="2:14" hidden="1" x14ac:dyDescent="0.25">
      <c r="B37" t="s">
        <v>52</v>
      </c>
      <c r="C37" s="1">
        <v>7188.008546686835</v>
      </c>
      <c r="D37" s="1">
        <v>14800.17444978124</v>
      </c>
      <c r="E37" s="1">
        <v>21988.18299646832</v>
      </c>
      <c r="G37" s="2">
        <f>100*(C37/C46)</f>
        <v>12.412964164908045</v>
      </c>
      <c r="H37" s="2">
        <f>100*(D37/D46)</f>
        <v>7.4750421356338217</v>
      </c>
      <c r="I37" s="2">
        <f>100*(E37/E46)</f>
        <v>8.592430062076799</v>
      </c>
      <c r="K37" s="2">
        <f t="shared" ref="K37:M46" si="3">100*(C37/$E37)</f>
        <v>32.690325289003432</v>
      </c>
      <c r="L37" s="2">
        <f t="shared" si="3"/>
        <v>67.309674710995466</v>
      </c>
      <c r="M37" s="2">
        <f t="shared" si="3"/>
        <v>100</v>
      </c>
      <c r="N37" s="2"/>
    </row>
    <row r="38" spans="2:14" hidden="1" x14ac:dyDescent="0.25">
      <c r="B38" t="s">
        <v>53</v>
      </c>
      <c r="C38" s="1">
        <v>5770.9416115820686</v>
      </c>
      <c r="D38" s="1">
        <v>17148.170994091983</v>
      </c>
      <c r="E38" s="1">
        <v>22919.112605673883</v>
      </c>
      <c r="G38" s="2">
        <f>100*(C38/C46)</f>
        <v>9.9658328112816932</v>
      </c>
      <c r="H38" s="2">
        <f>100*(D38/D46)</f>
        <v>8.6609317454218218</v>
      </c>
      <c r="I38" s="2">
        <f>100*(E38/E46)</f>
        <v>8.9562139891570869</v>
      </c>
      <c r="K38" s="2">
        <f t="shared" si="3"/>
        <v>25.179603202234834</v>
      </c>
      <c r="L38" s="2">
        <f t="shared" si="3"/>
        <v>74.820396797765895</v>
      </c>
      <c r="M38" s="2">
        <f t="shared" si="3"/>
        <v>100</v>
      </c>
      <c r="N38" s="2"/>
    </row>
    <row r="39" spans="2:14" hidden="1" x14ac:dyDescent="0.25">
      <c r="B39" t="s">
        <v>54</v>
      </c>
      <c r="C39" s="1">
        <v>238.44192671833432</v>
      </c>
      <c r="D39" s="1">
        <v>1107.23335734802</v>
      </c>
      <c r="E39" s="1">
        <v>1345.6752840663476</v>
      </c>
      <c r="G39" s="2">
        <f>100*(C39/C46)</f>
        <v>0.41176510469378336</v>
      </c>
      <c r="H39" s="2">
        <f>100*(D39/D46)</f>
        <v>0.5592242191630441</v>
      </c>
      <c r="I39" s="2">
        <f>100*(E39/E46)</f>
        <v>0.52585612765104672</v>
      </c>
      <c r="K39" s="2">
        <f t="shared" si="3"/>
        <v>17.719128049808049</v>
      </c>
      <c r="L39" s="2">
        <f t="shared" si="3"/>
        <v>82.280871950192463</v>
      </c>
      <c r="M39" s="2">
        <f t="shared" si="3"/>
        <v>100</v>
      </c>
      <c r="N39" s="2"/>
    </row>
    <row r="40" spans="2:14" hidden="1" x14ac:dyDescent="0.25">
      <c r="B40" t="s">
        <v>55</v>
      </c>
      <c r="C40" s="1">
        <v>1097.6661520818761</v>
      </c>
      <c r="D40" s="1">
        <v>4783.4967071680185</v>
      </c>
      <c r="E40" s="1">
        <v>5881.1628592499046</v>
      </c>
      <c r="G40" s="2">
        <f>100*(C40/C46)</f>
        <v>1.8955584877685117</v>
      </c>
      <c r="H40" s="2">
        <f>100*(D40/D46)</f>
        <v>2.4159741875390597</v>
      </c>
      <c r="I40" s="2">
        <f>100*(E40/E46)</f>
        <v>2.2982108417009703</v>
      </c>
      <c r="K40" s="2">
        <f t="shared" si="3"/>
        <v>18.664100592886399</v>
      </c>
      <c r="L40" s="2">
        <f t="shared" si="3"/>
        <v>81.33589940711343</v>
      </c>
      <c r="M40" s="2">
        <f t="shared" si="3"/>
        <v>100</v>
      </c>
      <c r="N40" s="2"/>
    </row>
    <row r="41" spans="2:14" hidden="1" x14ac:dyDescent="0.25">
      <c r="B41" t="s">
        <v>56</v>
      </c>
      <c r="C41" s="1">
        <v>5230.3701892017971</v>
      </c>
      <c r="D41" s="1">
        <v>28715.134981502903</v>
      </c>
      <c r="E41" s="1">
        <v>33945.50517070479</v>
      </c>
      <c r="G41" s="2">
        <f>100*(C41/C46)</f>
        <v>9.0323206081454632</v>
      </c>
      <c r="H41" s="2">
        <f>100*(D41/D46)</f>
        <v>14.502994180607082</v>
      </c>
      <c r="I41" s="2">
        <f>100*(E41/E46)</f>
        <v>13.265051466416992</v>
      </c>
      <c r="K41" s="2">
        <f t="shared" si="3"/>
        <v>15.408137728100874</v>
      </c>
      <c r="L41" s="2">
        <f t="shared" si="3"/>
        <v>84.591862271898862</v>
      </c>
      <c r="M41" s="2">
        <f t="shared" si="3"/>
        <v>100</v>
      </c>
      <c r="N41" s="2"/>
    </row>
    <row r="42" spans="2:14" hidden="1" x14ac:dyDescent="0.25">
      <c r="B42" t="s">
        <v>57</v>
      </c>
      <c r="C42" s="1">
        <v>2223.265541489216</v>
      </c>
      <c r="D42" s="1">
        <v>4655.818050004932</v>
      </c>
      <c r="E42" s="1">
        <v>6879.0835914941754</v>
      </c>
      <c r="G42" s="2">
        <f>100*(C42/C46)</f>
        <v>3.8393548527847732</v>
      </c>
      <c r="H42" s="2">
        <f>100*(D42/D46)</f>
        <v>2.3514882353394002</v>
      </c>
      <c r="I42" s="2">
        <f>100*(E42/E46)</f>
        <v>2.6881732183413041</v>
      </c>
      <c r="K42" s="2">
        <f t="shared" si="3"/>
        <v>32.319211009998938</v>
      </c>
      <c r="L42" s="2">
        <f t="shared" si="3"/>
        <v>67.680788990000664</v>
      </c>
      <c r="M42" s="2">
        <f t="shared" si="3"/>
        <v>100</v>
      </c>
      <c r="N42" s="2"/>
    </row>
    <row r="43" spans="2:14" hidden="1" x14ac:dyDescent="0.25">
      <c r="B43" t="s">
        <v>58</v>
      </c>
      <c r="C43" s="1">
        <v>20891.988534338059</v>
      </c>
      <c r="D43" s="1">
        <v>85752.28354393995</v>
      </c>
      <c r="E43" s="1">
        <v>106644.27207827869</v>
      </c>
      <c r="G43" s="2">
        <f>100*(C43/C46)</f>
        <v>36.078352345580008</v>
      </c>
      <c r="H43" s="2">
        <f>100*(D43/D46)</f>
        <v>43.310430893417241</v>
      </c>
      <c r="I43" s="2">
        <f>100*(E43/E46)</f>
        <v>41.67390500164921</v>
      </c>
      <c r="K43" s="2">
        <f t="shared" si="3"/>
        <v>19.590352231016205</v>
      </c>
      <c r="L43" s="2">
        <f t="shared" si="3"/>
        <v>80.409647768983163</v>
      </c>
      <c r="M43" s="2">
        <f t="shared" si="3"/>
        <v>100</v>
      </c>
      <c r="N43" s="2"/>
    </row>
    <row r="44" spans="2:14" hidden="1" x14ac:dyDescent="0.25">
      <c r="B44" t="s">
        <v>59</v>
      </c>
      <c r="C44" s="1">
        <v>3142.6415704293495</v>
      </c>
      <c r="D44" s="1">
        <v>10069.320296017602</v>
      </c>
      <c r="E44" s="1">
        <v>13211.961866446834</v>
      </c>
      <c r="G44" s="2">
        <f>100*(C44/C46)</f>
        <v>5.4270243202299042</v>
      </c>
      <c r="H44" s="2">
        <f>100*(D44/D46)</f>
        <v>5.0856558309714348</v>
      </c>
      <c r="I44" s="2">
        <f>100*(E44/E46)</f>
        <v>5.1629031074784022</v>
      </c>
      <c r="K44" s="2">
        <f t="shared" si="3"/>
        <v>23.786335460219714</v>
      </c>
      <c r="L44" s="2">
        <f t="shared" si="3"/>
        <v>76.213664539781178</v>
      </c>
      <c r="M44" s="2">
        <f t="shared" si="3"/>
        <v>100</v>
      </c>
      <c r="N44" s="2"/>
    </row>
    <row r="45" spans="2:14" hidden="1" x14ac:dyDescent="0.25">
      <c r="B45" s="183" t="s">
        <v>60</v>
      </c>
      <c r="C45" s="10">
        <v>2267.1220810281752</v>
      </c>
      <c r="D45" s="10">
        <v>6888.18364465383</v>
      </c>
      <c r="E45" s="10">
        <v>9155.3057256819557</v>
      </c>
      <c r="G45" s="11">
        <f>100*(C45/C46)</f>
        <v>3.9150906633584679</v>
      </c>
      <c r="H45" s="11">
        <f>100*(D45/D46)</f>
        <v>3.4789767618267629</v>
      </c>
      <c r="I45" s="11">
        <f>100*(E45/E46)</f>
        <v>3.5776637004289369</v>
      </c>
      <c r="K45" s="11">
        <f t="shared" si="3"/>
        <v>24.762931451525098</v>
      </c>
      <c r="L45" s="11">
        <f t="shared" si="3"/>
        <v>75.237068548475435</v>
      </c>
      <c r="M45" s="11">
        <f t="shared" si="3"/>
        <v>100</v>
      </c>
      <c r="N45" s="2"/>
    </row>
    <row r="46" spans="2:14" hidden="1" x14ac:dyDescent="0.25">
      <c r="B46" s="19" t="s">
        <v>61</v>
      </c>
      <c r="C46" s="184">
        <v>57907.268974542174</v>
      </c>
      <c r="D46" s="184">
        <v>197994.52874289794</v>
      </c>
      <c r="E46" s="184">
        <v>255901.79771744055</v>
      </c>
      <c r="G46" s="21">
        <f>100*(C46/C46)</f>
        <v>100</v>
      </c>
      <c r="H46" s="21">
        <f>100*(D46/D46)</f>
        <v>100</v>
      </c>
      <c r="I46" s="21">
        <f>100*(E46/E46)</f>
        <v>100</v>
      </c>
      <c r="K46" s="21">
        <f t="shared" si="3"/>
        <v>22.628707375663584</v>
      </c>
      <c r="L46" s="21">
        <f t="shared" si="3"/>
        <v>77.371292624336235</v>
      </c>
      <c r="M46" s="21">
        <f t="shared" si="3"/>
        <v>100</v>
      </c>
      <c r="N46" s="2"/>
    </row>
    <row r="47" spans="2:14" hidden="1" x14ac:dyDescent="0.25">
      <c r="C47" s="1"/>
      <c r="D47" s="1"/>
      <c r="E47" s="1"/>
      <c r="G47" s="2"/>
      <c r="H47" s="2"/>
      <c r="I47" s="2"/>
      <c r="K47" s="2"/>
      <c r="L47" s="2"/>
      <c r="M47" s="2"/>
      <c r="N47" s="2"/>
    </row>
    <row r="48" spans="2:14" hidden="1" x14ac:dyDescent="0.25"/>
    <row r="49" spans="2:32" hidden="1" x14ac:dyDescent="0.25">
      <c r="B49" t="s">
        <v>72</v>
      </c>
      <c r="C49" t="s">
        <v>73</v>
      </c>
    </row>
    <row r="50" spans="2:32" hidden="1" x14ac:dyDescent="0.25">
      <c r="C50" t="s">
        <v>74</v>
      </c>
      <c r="D50" t="s">
        <v>75</v>
      </c>
      <c r="E50" t="s">
        <v>1</v>
      </c>
    </row>
    <row r="51" spans="2:32" hidden="1" x14ac:dyDescent="0.25">
      <c r="B51" s="182" t="s">
        <v>76</v>
      </c>
      <c r="C51" s="13">
        <v>9305.9772606379302</v>
      </c>
      <c r="D51" s="13">
        <v>23941.00215411434</v>
      </c>
      <c r="E51" s="13">
        <v>33246.979414751899</v>
      </c>
      <c r="G51" s="14">
        <f>100*(C51/C61)</f>
        <v>17.679877662136377</v>
      </c>
      <c r="H51" s="14">
        <f>100*(D51/D61)</f>
        <v>12.403771427431478</v>
      </c>
      <c r="I51" s="14">
        <f>100*(E51/E61)</f>
        <v>13.534295240107689</v>
      </c>
      <c r="K51" s="14">
        <f>100*(C51/$E51)</f>
        <v>27.990444318405682</v>
      </c>
      <c r="L51" s="14">
        <f>100*(D51/$E51)</f>
        <v>72.00955568159543</v>
      </c>
      <c r="M51" s="14">
        <f>100*(E51/$E51)</f>
        <v>100</v>
      </c>
      <c r="N51" s="2"/>
      <c r="R51" s="14">
        <f t="shared" ref="R51:R61" si="4">K51-K36</f>
        <v>-1.0587061674247558</v>
      </c>
      <c r="S51" s="14"/>
      <c r="T51" s="14">
        <f t="shared" ref="T51:T61" si="5">L51-L36</f>
        <v>1.0587061674264504</v>
      </c>
      <c r="U51" s="14"/>
      <c r="W51" s="14">
        <f t="shared" ref="W51:W61" si="6">M51-M36</f>
        <v>0</v>
      </c>
      <c r="X51" s="2"/>
      <c r="Y51" s="2"/>
      <c r="AD51" s="14">
        <f t="shared" ref="AD51:AF61" si="7">100*(C51-C36)/C36</f>
        <v>-5.588469736675453</v>
      </c>
      <c r="AE51" s="14">
        <f t="shared" si="7"/>
        <v>-0.55539837936765823</v>
      </c>
      <c r="AF51" s="14">
        <f t="shared" si="7"/>
        <v>-2.0174628520129079</v>
      </c>
    </row>
    <row r="52" spans="2:32" hidden="1" x14ac:dyDescent="0.25">
      <c r="B52" t="s">
        <v>77</v>
      </c>
      <c r="C52" s="1">
        <v>6020.9057624938787</v>
      </c>
      <c r="D52" s="1">
        <v>12106.608053803995</v>
      </c>
      <c r="E52" s="1">
        <v>18127.513816298186</v>
      </c>
      <c r="G52" s="2">
        <f>100*(C52/C61)</f>
        <v>11.438763959417475</v>
      </c>
      <c r="H52" s="2">
        <f>100*(D52/D61)</f>
        <v>6.2724023870938508</v>
      </c>
      <c r="I52" s="2">
        <f>100*(E52/E61)</f>
        <v>7.3794109503388619</v>
      </c>
      <c r="K52" s="2">
        <f t="shared" ref="K52:M61" si="8">100*(C52/$E52)</f>
        <v>33.214183828565446</v>
      </c>
      <c r="L52" s="2">
        <f t="shared" si="8"/>
        <v>66.785816171432828</v>
      </c>
      <c r="M52" s="2">
        <f t="shared" si="8"/>
        <v>100</v>
      </c>
      <c r="N52" s="2"/>
      <c r="R52" s="2">
        <f t="shared" si="4"/>
        <v>0.52385853956201345</v>
      </c>
      <c r="S52" s="2"/>
      <c r="T52" s="2">
        <f t="shared" si="5"/>
        <v>-0.52385853956263873</v>
      </c>
      <c r="U52" s="2"/>
      <c r="W52" s="2">
        <f t="shared" si="6"/>
        <v>0</v>
      </c>
      <c r="X52" s="2"/>
      <c r="Y52" s="2"/>
      <c r="AD52" s="2">
        <f t="shared" si="7"/>
        <v>-16.236802956097044</v>
      </c>
      <c r="AE52" s="2">
        <f t="shared" si="7"/>
        <v>-18.19955842491477</v>
      </c>
      <c r="AF52" s="2">
        <f t="shared" si="7"/>
        <v>-17.557927277530045</v>
      </c>
    </row>
    <row r="53" spans="2:32" hidden="1" x14ac:dyDescent="0.25">
      <c r="B53" t="s">
        <v>78</v>
      </c>
      <c r="C53" s="1">
        <v>5202.580665559819</v>
      </c>
      <c r="D53" s="1">
        <v>16148.959713117176</v>
      </c>
      <c r="E53" s="1">
        <v>21351.540378676887</v>
      </c>
      <c r="G53" s="2">
        <f>100*(C53/C61)</f>
        <v>9.8840763434434074</v>
      </c>
      <c r="H53" s="2">
        <f>100*(D53/D61)</f>
        <v>8.3667343489997261</v>
      </c>
      <c r="I53" s="2">
        <f>100*(E53/E61)</f>
        <v>8.6918588215527421</v>
      </c>
      <c r="K53" s="2">
        <f t="shared" si="8"/>
        <v>24.366301322013623</v>
      </c>
      <c r="L53" s="2">
        <f t="shared" si="8"/>
        <v>75.633698677986885</v>
      </c>
      <c r="M53" s="2">
        <f t="shared" si="8"/>
        <v>100</v>
      </c>
      <c r="N53" s="2"/>
      <c r="R53" s="2">
        <f t="shared" si="4"/>
        <v>-0.81330188022121064</v>
      </c>
      <c r="S53" s="2"/>
      <c r="T53" s="2">
        <f t="shared" si="5"/>
        <v>0.81330188022099037</v>
      </c>
      <c r="U53" s="2"/>
      <c r="W53" s="2">
        <f t="shared" si="6"/>
        <v>0</v>
      </c>
      <c r="X53" s="2"/>
      <c r="Y53" s="2"/>
      <c r="AD53" s="2">
        <f t="shared" si="7"/>
        <v>-9.8486691475368602</v>
      </c>
      <c r="AE53" s="2">
        <f t="shared" si="7"/>
        <v>-5.82692627288976</v>
      </c>
      <c r="AF53" s="2">
        <f t="shared" si="7"/>
        <v>-6.8395851705398298</v>
      </c>
    </row>
    <row r="54" spans="2:32" hidden="1" x14ac:dyDescent="0.25">
      <c r="B54" t="s">
        <v>79</v>
      </c>
      <c r="C54" s="1">
        <v>306.60886690722907</v>
      </c>
      <c r="D54" s="1">
        <v>1174.0429628519294</v>
      </c>
      <c r="E54" s="1">
        <v>1480.6518297591495</v>
      </c>
      <c r="G54" s="2">
        <f>100*(C54/C61)</f>
        <v>0.58250811335793706</v>
      </c>
      <c r="H54" s="2">
        <f>100*(D54/D61)</f>
        <v>0.60826862900127732</v>
      </c>
      <c r="I54" s="2">
        <f>100*(E54/E61)</f>
        <v>0.6027488621379633</v>
      </c>
      <c r="K54" s="2">
        <f t="shared" si="8"/>
        <v>20.707695134318218</v>
      </c>
      <c r="L54" s="2">
        <f t="shared" si="8"/>
        <v>79.292304865682382</v>
      </c>
      <c r="M54" s="2">
        <f t="shared" si="8"/>
        <v>100</v>
      </c>
      <c r="N54" s="2"/>
      <c r="R54" s="2">
        <f t="shared" si="4"/>
        <v>2.9885670845101693</v>
      </c>
      <c r="S54" s="2"/>
      <c r="T54" s="2">
        <f t="shared" si="5"/>
        <v>-2.9885670845100805</v>
      </c>
      <c r="U54" s="2"/>
      <c r="W54" s="2">
        <f t="shared" si="6"/>
        <v>0</v>
      </c>
      <c r="X54" s="2"/>
      <c r="Y54" s="2"/>
      <c r="AD54" s="2">
        <f t="shared" si="7"/>
        <v>28.58848740532898</v>
      </c>
      <c r="AE54" s="2">
        <f t="shared" si="7"/>
        <v>6.0339227553555421</v>
      </c>
      <c r="AF54" s="2">
        <f t="shared" si="7"/>
        <v>10.030394946760943</v>
      </c>
    </row>
    <row r="55" spans="2:32" hidden="1" x14ac:dyDescent="0.25">
      <c r="B55" t="s">
        <v>80</v>
      </c>
      <c r="C55" s="1">
        <v>1063.2358415822562</v>
      </c>
      <c r="D55" s="1">
        <v>4406.8607081346508</v>
      </c>
      <c r="E55" s="1">
        <v>5470.0965497168918</v>
      </c>
      <c r="G55" s="2">
        <f>100*(C55/C61)</f>
        <v>2.0199791036115529</v>
      </c>
      <c r="H55" s="2">
        <f>100*(D55/D61)</f>
        <v>2.2831831593497953</v>
      </c>
      <c r="I55" s="2">
        <f>100*(E55/E61)</f>
        <v>2.2267858012663102</v>
      </c>
      <c r="K55" s="2">
        <f t="shared" si="8"/>
        <v>19.43724085888913</v>
      </c>
      <c r="L55" s="2">
        <f t="shared" si="8"/>
        <v>80.562759141111144</v>
      </c>
      <c r="M55" s="2">
        <f t="shared" si="8"/>
        <v>100</v>
      </c>
      <c r="N55" s="2"/>
      <c r="R55" s="2">
        <f t="shared" si="4"/>
        <v>0.77314026600273067</v>
      </c>
      <c r="S55" s="2"/>
      <c r="T55" s="2">
        <f t="shared" si="5"/>
        <v>-0.77314026600228658</v>
      </c>
      <c r="U55" s="2"/>
      <c r="W55" s="2">
        <f t="shared" si="6"/>
        <v>0</v>
      </c>
      <c r="X55" s="2"/>
      <c r="Y55" s="2"/>
      <c r="AD55" s="2">
        <f t="shared" si="7"/>
        <v>-3.1366832651547196</v>
      </c>
      <c r="AE55" s="2">
        <f t="shared" si="7"/>
        <v>-7.8736544015799703</v>
      </c>
      <c r="AF55" s="2">
        <f t="shared" si="7"/>
        <v>-6.9895413436219833</v>
      </c>
    </row>
    <row r="56" spans="2:32" hidden="1" x14ac:dyDescent="0.25">
      <c r="B56" t="s">
        <v>81</v>
      </c>
      <c r="C56" s="1">
        <v>5335.9837936373096</v>
      </c>
      <c r="D56" s="1">
        <v>28959.06028693714</v>
      </c>
      <c r="E56" s="1">
        <v>34295.044080574655</v>
      </c>
      <c r="G56" s="2">
        <f>100*(C56/C61)</f>
        <v>10.137521083109004</v>
      </c>
      <c r="H56" s="2">
        <f>100*(D56/D61)</f>
        <v>15.003614395091081</v>
      </c>
      <c r="I56" s="2">
        <f>100*(E56/E61)</f>
        <v>13.960945025070593</v>
      </c>
      <c r="K56" s="2">
        <f t="shared" si="8"/>
        <v>15.559052150802479</v>
      </c>
      <c r="L56" s="2">
        <f t="shared" si="8"/>
        <v>84.440947849196917</v>
      </c>
      <c r="M56" s="2">
        <f t="shared" si="8"/>
        <v>100</v>
      </c>
      <c r="N56" s="2"/>
      <c r="R56" s="2">
        <f t="shared" si="4"/>
        <v>0.15091442270160549</v>
      </c>
      <c r="S56" s="2"/>
      <c r="T56" s="2">
        <f t="shared" si="5"/>
        <v>-0.15091442270194477</v>
      </c>
      <c r="U56" s="2"/>
      <c r="W56" s="2">
        <f t="shared" si="6"/>
        <v>0</v>
      </c>
      <c r="X56" s="2"/>
      <c r="Y56" s="2"/>
      <c r="AD56" s="2">
        <f t="shared" si="7"/>
        <v>2.0192376565152874</v>
      </c>
      <c r="AE56" s="2">
        <f t="shared" si="7"/>
        <v>0.84946598924700734</v>
      </c>
      <c r="AF56" s="2">
        <f t="shared" si="7"/>
        <v>1.0297060188443439</v>
      </c>
    </row>
    <row r="57" spans="2:32" hidden="1" x14ac:dyDescent="0.25">
      <c r="B57" t="s">
        <v>82</v>
      </c>
      <c r="C57" s="1">
        <v>1345.7546710305667</v>
      </c>
      <c r="D57" s="1">
        <v>2951.2139559405796</v>
      </c>
      <c r="E57" s="1">
        <v>4296.9686269711592</v>
      </c>
      <c r="G57" s="2">
        <f>100*(C57/C61)</f>
        <v>2.5567199747743627</v>
      </c>
      <c r="H57" s="2">
        <f>100*(D57/D61)</f>
        <v>1.5290163338731368</v>
      </c>
      <c r="I57" s="2">
        <f>100*(E57/E61)</f>
        <v>1.7492248336131082</v>
      </c>
      <c r="K57" s="2">
        <f t="shared" si="8"/>
        <v>31.318699014545988</v>
      </c>
      <c r="L57" s="2">
        <f t="shared" si="8"/>
        <v>68.681300985453703</v>
      </c>
      <c r="M57" s="2">
        <f t="shared" si="8"/>
        <v>100</v>
      </c>
      <c r="N57" s="2"/>
      <c r="R57" s="2">
        <f t="shared" si="4"/>
        <v>-1.0005119954529498</v>
      </c>
      <c r="S57" s="2"/>
      <c r="T57" s="2">
        <f t="shared" si="5"/>
        <v>1.0005119954530386</v>
      </c>
      <c r="U57" s="2"/>
      <c r="W57" s="2">
        <f t="shared" si="6"/>
        <v>0</v>
      </c>
      <c r="X57" s="2"/>
      <c r="Y57" s="2"/>
      <c r="AD57" s="2">
        <f t="shared" si="7"/>
        <v>-39.469458509704779</v>
      </c>
      <c r="AE57" s="2">
        <f t="shared" si="7"/>
        <v>-36.612343432590684</v>
      </c>
      <c r="AF57" s="2">
        <f t="shared" si="7"/>
        <v>-37.535740483161746</v>
      </c>
    </row>
    <row r="58" spans="2:32" hidden="1" x14ac:dyDescent="0.25">
      <c r="B58" t="s">
        <v>83</v>
      </c>
      <c r="C58" s="1">
        <v>20135.555009345277</v>
      </c>
      <c r="D58" s="1">
        <v>87344.999910861457</v>
      </c>
      <c r="E58" s="1">
        <v>107480.55492020804</v>
      </c>
      <c r="G58" s="2">
        <f>100*(C58/C61)</f>
        <v>38.254354083822264</v>
      </c>
      <c r="H58" s="2">
        <f>100*(D58/D61)</f>
        <v>45.253219027724001</v>
      </c>
      <c r="I58" s="2">
        <f>100*(E58/E61)</f>
        <v>43.753555615198437</v>
      </c>
      <c r="K58" s="2">
        <f t="shared" si="8"/>
        <v>18.734137560318338</v>
      </c>
      <c r="L58" s="2">
        <f t="shared" si="8"/>
        <v>81.265862439680433</v>
      </c>
      <c r="M58" s="2">
        <f t="shared" si="8"/>
        <v>100</v>
      </c>
      <c r="N58" s="2"/>
      <c r="R58" s="2">
        <f t="shared" si="4"/>
        <v>-0.85621467069786661</v>
      </c>
      <c r="S58" s="2"/>
      <c r="T58" s="2">
        <f t="shared" si="5"/>
        <v>0.85621467069726975</v>
      </c>
      <c r="U58" s="2"/>
      <c r="W58" s="2">
        <f t="shared" si="6"/>
        <v>0</v>
      </c>
      <c r="X58" s="2"/>
      <c r="Y58" s="2"/>
      <c r="AD58" s="2">
        <f t="shared" si="7"/>
        <v>-3.6206870578619594</v>
      </c>
      <c r="AE58" s="2">
        <f t="shared" si="7"/>
        <v>1.857345718502518</v>
      </c>
      <c r="AF58" s="2">
        <f t="shared" si="7"/>
        <v>0.78417980228277551</v>
      </c>
    </row>
    <row r="59" spans="2:32" hidden="1" x14ac:dyDescent="0.25">
      <c r="B59" t="s">
        <v>84</v>
      </c>
      <c r="C59" s="1">
        <v>2265.096475453402</v>
      </c>
      <c r="D59" s="1">
        <v>9265.0082237522929</v>
      </c>
      <c r="E59" s="1">
        <v>11530.104699205573</v>
      </c>
      <c r="G59" s="2">
        <f>100*(C59/C61)</f>
        <v>4.3033232789360181</v>
      </c>
      <c r="H59" s="2">
        <f>100*(D59/D61)</f>
        <v>4.8001768489439272</v>
      </c>
      <c r="I59" s="2">
        <f>100*(E59/E61)</f>
        <v>4.6937148545639023</v>
      </c>
      <c r="K59" s="2">
        <f t="shared" si="8"/>
        <v>19.645064243080704</v>
      </c>
      <c r="L59" s="2">
        <f t="shared" si="8"/>
        <v>80.354935756920355</v>
      </c>
      <c r="M59" s="2">
        <f t="shared" si="8"/>
        <v>100</v>
      </c>
      <c r="N59" s="2"/>
      <c r="R59" s="2">
        <f t="shared" si="4"/>
        <v>-4.1412712171390105</v>
      </c>
      <c r="S59" s="2"/>
      <c r="T59" s="2">
        <f t="shared" si="5"/>
        <v>4.1412712171391775</v>
      </c>
      <c r="U59" s="2"/>
      <c r="W59" s="2">
        <f t="shared" si="6"/>
        <v>0</v>
      </c>
      <c r="X59" s="2"/>
      <c r="Y59" s="2"/>
      <c r="AD59" s="2">
        <f t="shared" si="7"/>
        <v>-27.923804713626847</v>
      </c>
      <c r="AE59" s="2">
        <f t="shared" si="7"/>
        <v>-7.9877494073101776</v>
      </c>
      <c r="AF59" s="2">
        <f t="shared" si="7"/>
        <v>-12.729806400005701</v>
      </c>
    </row>
    <row r="60" spans="2:32" hidden="1" x14ac:dyDescent="0.25">
      <c r="B60" s="183" t="s">
        <v>85</v>
      </c>
      <c r="C60" s="10">
        <v>1654.2838613505837</v>
      </c>
      <c r="D60" s="10">
        <v>6716.137378824933</v>
      </c>
      <c r="E60" s="10">
        <v>8370.4212401755394</v>
      </c>
      <c r="G60" s="11">
        <f>100*(C60/C61)</f>
        <v>3.1428763973919227</v>
      </c>
      <c r="H60" s="11">
        <f>100*(D60/D61)</f>
        <v>3.4796134424914595</v>
      </c>
      <c r="I60" s="11">
        <f>100*(E60/E61)</f>
        <v>3.4074599961504353</v>
      </c>
      <c r="K60" s="11">
        <f t="shared" si="8"/>
        <v>19.763448145363483</v>
      </c>
      <c r="L60" s="11">
        <f t="shared" si="8"/>
        <v>80.236551854636247</v>
      </c>
      <c r="M60" s="11">
        <f t="shared" si="8"/>
        <v>100</v>
      </c>
      <c r="N60" s="2"/>
      <c r="R60" s="11">
        <f t="shared" si="4"/>
        <v>-4.9994833061616148</v>
      </c>
      <c r="S60" s="11"/>
      <c r="T60" s="11">
        <f t="shared" si="5"/>
        <v>4.9994833061608119</v>
      </c>
      <c r="U60" s="11"/>
      <c r="W60" s="11">
        <f t="shared" si="6"/>
        <v>0</v>
      </c>
      <c r="X60" s="2"/>
      <c r="Y60" s="2"/>
      <c r="AD60" s="11">
        <f t="shared" si="7"/>
        <v>-27.031549152379998</v>
      </c>
      <c r="AE60" s="11">
        <f t="shared" si="7"/>
        <v>-2.497701494390737</v>
      </c>
      <c r="AF60" s="11">
        <f t="shared" si="7"/>
        <v>-8.5730013723594372</v>
      </c>
    </row>
    <row r="61" spans="2:32" hidden="1" x14ac:dyDescent="0.25">
      <c r="B61" s="19" t="s">
        <v>86</v>
      </c>
      <c r="C61" s="184">
        <v>52635.98220799808</v>
      </c>
      <c r="D61" s="184">
        <v>193013.89334833901</v>
      </c>
      <c r="E61" s="184">
        <v>245649.87555633788</v>
      </c>
      <c r="G61" s="21">
        <f>100*(C61/C61)</f>
        <v>100</v>
      </c>
      <c r="H61" s="21">
        <f>100*(D61/D61)</f>
        <v>100</v>
      </c>
      <c r="I61" s="21">
        <f>100*(E61/E61)</f>
        <v>100</v>
      </c>
      <c r="K61" s="21">
        <f t="shared" si="8"/>
        <v>21.427237481309625</v>
      </c>
      <c r="L61" s="21">
        <f t="shared" si="8"/>
        <v>78.572762518690055</v>
      </c>
      <c r="M61" s="21">
        <f t="shared" si="8"/>
        <v>100</v>
      </c>
      <c r="N61" s="2"/>
      <c r="R61" s="21">
        <f t="shared" si="4"/>
        <v>-1.2014698943539592</v>
      </c>
      <c r="S61" s="21"/>
      <c r="T61" s="21">
        <f t="shared" si="5"/>
        <v>1.2014698943538207</v>
      </c>
      <c r="U61" s="21"/>
      <c r="W61" s="21">
        <f t="shared" si="6"/>
        <v>0</v>
      </c>
      <c r="X61" s="2"/>
      <c r="Y61" s="2"/>
      <c r="AD61" s="21">
        <f t="shared" si="7"/>
        <v>-9.1029794011897103</v>
      </c>
      <c r="AE61" s="21">
        <f t="shared" si="7"/>
        <v>-2.5155419324876558</v>
      </c>
      <c r="AF61" s="21">
        <f t="shared" si="7"/>
        <v>-4.0061938808349256</v>
      </c>
    </row>
    <row r="62" spans="2:32" hidden="1" x14ac:dyDescent="0.25">
      <c r="C62" s="1"/>
      <c r="D62" s="1"/>
      <c r="E62" s="1"/>
    </row>
    <row r="63" spans="2:32" hidden="1" x14ac:dyDescent="0.25">
      <c r="B63" t="s">
        <v>72</v>
      </c>
      <c r="C63" s="1" t="s">
        <v>73</v>
      </c>
      <c r="D63" s="1"/>
      <c r="E63" s="1"/>
    </row>
    <row r="64" spans="2:32" hidden="1" x14ac:dyDescent="0.25">
      <c r="C64" s="1" t="s">
        <v>74</v>
      </c>
      <c r="D64" s="1" t="s">
        <v>75</v>
      </c>
      <c r="E64" s="1" t="s">
        <v>1</v>
      </c>
    </row>
    <row r="65" spans="2:32" hidden="1" x14ac:dyDescent="0.25">
      <c r="B65" s="182" t="s">
        <v>87</v>
      </c>
      <c r="C65" s="13">
        <v>10189.067649523007</v>
      </c>
      <c r="D65" s="13">
        <v>24549.889139946412</v>
      </c>
      <c r="E65" s="13">
        <v>34738.956789469354</v>
      </c>
      <c r="G65" s="14">
        <f>100*(C65/C75)</f>
        <v>17.28237820961591</v>
      </c>
      <c r="H65" s="14">
        <f>100*(D65/D75)</f>
        <v>12.312949227694565</v>
      </c>
      <c r="I65" s="14">
        <f>100*(E65/E75)</f>
        <v>13.4470386786837</v>
      </c>
      <c r="K65" s="14">
        <f>100*(C65/$E65)</f>
        <v>29.330378892125182</v>
      </c>
      <c r="L65" s="14">
        <f>100*(D65/$E65)</f>
        <v>70.669621107875003</v>
      </c>
      <c r="M65" s="14">
        <f>100*(E65/$E65)</f>
        <v>100</v>
      </c>
      <c r="N65" s="2"/>
      <c r="R65" s="14">
        <f>K65-K51</f>
        <v>1.3399345737194999</v>
      </c>
      <c r="S65" s="14"/>
      <c r="T65" s="14">
        <f t="shared" ref="T65:T75" si="9">L65-L51</f>
        <v>-1.3399345737204271</v>
      </c>
      <c r="U65" s="14"/>
      <c r="W65" s="14">
        <f t="shared" ref="W65:W75" si="10">M65-M51</f>
        <v>0</v>
      </c>
      <c r="X65" s="2"/>
      <c r="Y65" s="2"/>
      <c r="AD65" s="14">
        <f>100*(C65-C51)/C51</f>
        <v>9.4894965262846647</v>
      </c>
      <c r="AE65" s="14">
        <f>100*(D65-D51)/D51</f>
        <v>2.5432811120959404</v>
      </c>
      <c r="AF65" s="14">
        <f>100*(E65-E51)/E51</f>
        <v>4.4875576698418955</v>
      </c>
    </row>
    <row r="66" spans="2:32" hidden="1" x14ac:dyDescent="0.25">
      <c r="B66" t="s">
        <v>88</v>
      </c>
      <c r="C66" s="1">
        <v>6993.3200589387288</v>
      </c>
      <c r="D66" s="1">
        <v>13696.111318451452</v>
      </c>
      <c r="E66" s="1">
        <v>20689.431377390021</v>
      </c>
      <c r="G66" s="2">
        <f>100*(C66/C75)</f>
        <v>11.861850991354498</v>
      </c>
      <c r="H66" s="2">
        <f>100*(D66/D75)</f>
        <v>6.8692580369555873</v>
      </c>
      <c r="I66" s="2">
        <f>100*(E66/E75)</f>
        <v>8.0086338129782852</v>
      </c>
      <c r="K66" s="2">
        <f t="shared" ref="K66:M75" si="11">100*(C66/$E66)</f>
        <v>33.801412573287159</v>
      </c>
      <c r="L66" s="2">
        <f t="shared" si="11"/>
        <v>66.198587426713615</v>
      </c>
      <c r="M66" s="2">
        <f t="shared" si="11"/>
        <v>100</v>
      </c>
      <c r="N66" s="2"/>
      <c r="R66" s="2">
        <f t="shared" ref="R66:R75" si="12">K66-K52</f>
        <v>0.58722874472171327</v>
      </c>
      <c r="S66" s="2"/>
      <c r="T66" s="2">
        <f t="shared" si="9"/>
        <v>-0.58722874471921216</v>
      </c>
      <c r="U66" s="2"/>
      <c r="W66" s="2">
        <f t="shared" si="10"/>
        <v>0</v>
      </c>
      <c r="X66" s="2"/>
      <c r="Y66" s="2"/>
      <c r="AD66" s="2">
        <f t="shared" ref="AD66:AF75" si="13">100*(C66-C52)/C52</f>
        <v>16.1506313967298</v>
      </c>
      <c r="AE66" s="2">
        <f t="shared" si="13"/>
        <v>13.129220485072386</v>
      </c>
      <c r="AF66" s="2">
        <f t="shared" si="13"/>
        <v>14.132757459483784</v>
      </c>
    </row>
    <row r="67" spans="2:32" hidden="1" x14ac:dyDescent="0.25">
      <c r="B67" t="s">
        <v>89</v>
      </c>
      <c r="C67" s="1">
        <v>5712.2770749849269</v>
      </c>
      <c r="D67" s="1">
        <v>18191.128133386475</v>
      </c>
      <c r="E67" s="1">
        <v>23903.405208371456</v>
      </c>
      <c r="G67" s="2">
        <f>100*(C67/C75)</f>
        <v>9.6889859056564003</v>
      </c>
      <c r="H67" s="2">
        <f>100*(D67/D75)</f>
        <v>9.1237249921594881</v>
      </c>
      <c r="I67" s="2">
        <f>100*(E67/E75)</f>
        <v>9.2527250123601164</v>
      </c>
      <c r="K67" s="2">
        <f t="shared" si="11"/>
        <v>23.897336070696621</v>
      </c>
      <c r="L67" s="2">
        <f t="shared" si="11"/>
        <v>76.102663929303148</v>
      </c>
      <c r="M67" s="2">
        <f t="shared" si="11"/>
        <v>100</v>
      </c>
      <c r="N67" s="2"/>
      <c r="R67" s="2">
        <f t="shared" si="12"/>
        <v>-0.46896525131700173</v>
      </c>
      <c r="S67" s="2"/>
      <c r="T67" s="2">
        <f t="shared" si="9"/>
        <v>0.46896525131626277</v>
      </c>
      <c r="U67" s="2"/>
      <c r="W67" s="2">
        <f t="shared" si="10"/>
        <v>0</v>
      </c>
      <c r="X67" s="2"/>
      <c r="Y67" s="2"/>
      <c r="AD67" s="2">
        <f t="shared" si="13"/>
        <v>9.796991958225842</v>
      </c>
      <c r="AE67" s="2">
        <f t="shared" si="13"/>
        <v>12.645820266741548</v>
      </c>
      <c r="AF67" s="2">
        <f t="shared" si="13"/>
        <v>11.951666176942604</v>
      </c>
    </row>
    <row r="68" spans="2:32" hidden="1" x14ac:dyDescent="0.25">
      <c r="B68" t="s">
        <v>90</v>
      </c>
      <c r="C68" s="1">
        <v>335.607446319193</v>
      </c>
      <c r="D68" s="1">
        <v>1767.7630075880852</v>
      </c>
      <c r="E68" s="1">
        <v>2103.3704539072937</v>
      </c>
      <c r="G68" s="2">
        <f>100*(C68/C75)</f>
        <v>0.56924686504787203</v>
      </c>
      <c r="H68" s="2">
        <f>100*(D68/D75)</f>
        <v>0.88661810385170026</v>
      </c>
      <c r="I68" s="2">
        <f>100*(E68/E75)</f>
        <v>0.8141897875835411</v>
      </c>
      <c r="K68" s="2">
        <f t="shared" si="11"/>
        <v>15.955698421823744</v>
      </c>
      <c r="L68" s="2">
        <f t="shared" si="11"/>
        <v>84.044301578175521</v>
      </c>
      <c r="M68" s="2">
        <f t="shared" si="11"/>
        <v>100</v>
      </c>
      <c r="N68" s="2"/>
      <c r="R68" s="2">
        <f t="shared" si="12"/>
        <v>-4.7519967124944742</v>
      </c>
      <c r="S68" s="2"/>
      <c r="T68" s="2">
        <f t="shared" si="9"/>
        <v>4.7519967124931384</v>
      </c>
      <c r="U68" s="2"/>
      <c r="W68" s="2">
        <f t="shared" si="10"/>
        <v>0</v>
      </c>
      <c r="X68" s="2"/>
      <c r="Y68" s="2"/>
      <c r="AD68" s="2">
        <f t="shared" si="13"/>
        <v>9.4578410939231112</v>
      </c>
      <c r="AE68" s="2">
        <f t="shared" si="13"/>
        <v>50.570555211533261</v>
      </c>
      <c r="AF68" s="2">
        <f t="shared" si="13"/>
        <v>42.057059710616706</v>
      </c>
    </row>
    <row r="69" spans="2:32" hidden="1" x14ac:dyDescent="0.25">
      <c r="B69" t="s">
        <v>91</v>
      </c>
      <c r="C69" s="1">
        <v>1058.2293374182584</v>
      </c>
      <c r="D69" s="1">
        <v>4359.0983017917379</v>
      </c>
      <c r="E69" s="1">
        <v>5417.327639210057</v>
      </c>
      <c r="G69" s="2">
        <f>100*(C69/C75)</f>
        <v>1.7949355398214244</v>
      </c>
      <c r="H69" s="2">
        <f>100*(D69/D75)</f>
        <v>2.1862972888605241</v>
      </c>
      <c r="I69" s="2">
        <f>100*(E69/E75)</f>
        <v>2.0969833590870084</v>
      </c>
      <c r="K69" s="2">
        <f t="shared" si="11"/>
        <v>19.534157944572229</v>
      </c>
      <c r="L69" s="2">
        <f t="shared" si="11"/>
        <v>80.465842055426648</v>
      </c>
      <c r="M69" s="2">
        <f t="shared" si="11"/>
        <v>100</v>
      </c>
      <c r="N69" s="2"/>
      <c r="R69" s="2">
        <f t="shared" si="12"/>
        <v>9.6917085683099202E-2</v>
      </c>
      <c r="S69" s="2"/>
      <c r="T69" s="2">
        <f t="shared" si="9"/>
        <v>-9.6917085684495419E-2</v>
      </c>
      <c r="U69" s="2"/>
      <c r="W69" s="2">
        <f t="shared" si="10"/>
        <v>0</v>
      </c>
      <c r="X69" s="2"/>
      <c r="Y69" s="2"/>
      <c r="AD69" s="2">
        <f t="shared" si="13"/>
        <v>-0.47087428472570331</v>
      </c>
      <c r="AE69" s="2">
        <f t="shared" si="13"/>
        <v>-1.0838192878378949</v>
      </c>
      <c r="AF69" s="2">
        <f t="shared" si="13"/>
        <v>-0.96467969124906738</v>
      </c>
    </row>
    <row r="70" spans="2:32" hidden="1" x14ac:dyDescent="0.25">
      <c r="B70" t="s">
        <v>92</v>
      </c>
      <c r="C70" s="1">
        <v>5683.5368504419948</v>
      </c>
      <c r="D70" s="1">
        <v>29565.465265390845</v>
      </c>
      <c r="E70" s="1">
        <v>35249.002115833042</v>
      </c>
      <c r="G70" s="2">
        <f>100*(C70/C75)</f>
        <v>9.6402376347188241</v>
      </c>
      <c r="H70" s="2">
        <f>100*(D70/D75)</f>
        <v>14.82850169427361</v>
      </c>
      <c r="I70" s="2">
        <f>100*(E70/E75)</f>
        <v>13.644471182862222</v>
      </c>
      <c r="K70" s="2">
        <f t="shared" si="11"/>
        <v>16.123965245214929</v>
      </c>
      <c r="L70" s="2">
        <f t="shared" si="11"/>
        <v>83.876034754784499</v>
      </c>
      <c r="M70" s="2">
        <f t="shared" si="11"/>
        <v>100</v>
      </c>
      <c r="N70" s="2"/>
      <c r="R70" s="2">
        <f t="shared" si="12"/>
        <v>0.56491309441245008</v>
      </c>
      <c r="S70" s="2"/>
      <c r="T70" s="2">
        <f t="shared" si="9"/>
        <v>-0.5649130944124181</v>
      </c>
      <c r="U70" s="2"/>
      <c r="W70" s="2">
        <f t="shared" si="10"/>
        <v>0</v>
      </c>
      <c r="X70" s="2"/>
      <c r="Y70" s="2"/>
      <c r="AD70" s="2">
        <f t="shared" si="13"/>
        <v>6.5133829158010483</v>
      </c>
      <c r="AE70" s="2">
        <f t="shared" si="13"/>
        <v>2.0940077904642607</v>
      </c>
      <c r="AF70" s="2">
        <f t="shared" si="13"/>
        <v>2.7816206709549807</v>
      </c>
    </row>
    <row r="71" spans="2:32" hidden="1" x14ac:dyDescent="0.25">
      <c r="B71" t="s">
        <v>93</v>
      </c>
      <c r="C71" s="1">
        <v>3207.9818420417942</v>
      </c>
      <c r="D71" s="1">
        <v>3199.4403018401449</v>
      </c>
      <c r="E71" s="1">
        <v>6407.422143881905</v>
      </c>
      <c r="G71" s="2">
        <f>100*(C71/C75)</f>
        <v>5.4412785733483719</v>
      </c>
      <c r="H71" s="2">
        <f>100*(D71/D75)</f>
        <v>1.6046730707837107</v>
      </c>
      <c r="I71" s="2">
        <f>100*(E71/E75)</f>
        <v>2.4802372138461251</v>
      </c>
      <c r="K71" s="2">
        <f t="shared" si="11"/>
        <v>50.066653484114823</v>
      </c>
      <c r="L71" s="2">
        <f t="shared" si="11"/>
        <v>49.933346515885709</v>
      </c>
      <c r="M71" s="2">
        <f t="shared" si="11"/>
        <v>100</v>
      </c>
      <c r="N71" s="2"/>
      <c r="R71" s="2">
        <f t="shared" si="12"/>
        <v>18.747954469568835</v>
      </c>
      <c r="S71" s="2"/>
      <c r="T71" s="2">
        <f t="shared" si="9"/>
        <v>-18.747954469567993</v>
      </c>
      <c r="U71" s="2"/>
      <c r="W71" s="2">
        <f t="shared" si="10"/>
        <v>0</v>
      </c>
      <c r="X71" s="2"/>
      <c r="Y71" s="2"/>
      <c r="AD71" s="2">
        <f t="shared" si="13"/>
        <v>138.37790877479554</v>
      </c>
      <c r="AE71" s="2">
        <f t="shared" si="13"/>
        <v>8.4109911922822036</v>
      </c>
      <c r="AF71" s="2">
        <f t="shared" si="13"/>
        <v>49.114938928431485</v>
      </c>
    </row>
    <row r="72" spans="2:32" hidden="1" x14ac:dyDescent="0.25">
      <c r="B72" t="s">
        <v>94</v>
      </c>
      <c r="C72" s="1">
        <v>20936.355641277532</v>
      </c>
      <c r="D72" s="1">
        <v>86254.447993600377</v>
      </c>
      <c r="E72" s="1">
        <v>107190.8036348793</v>
      </c>
      <c r="G72" s="2">
        <f>100*(C72/C75)</f>
        <v>35.511592323221322</v>
      </c>
      <c r="H72" s="2">
        <f>100*(D72/D75)</f>
        <v>43.260750904162379</v>
      </c>
      <c r="I72" s="2">
        <f>100*(E72/E75)</f>
        <v>41.492290376271512</v>
      </c>
      <c r="K72" s="2">
        <f t="shared" si="11"/>
        <v>19.531858080467789</v>
      </c>
      <c r="L72" s="2">
        <f t="shared" si="11"/>
        <v>80.468141919530922</v>
      </c>
      <c r="M72" s="2">
        <f t="shared" si="11"/>
        <v>100</v>
      </c>
      <c r="N72" s="2"/>
      <c r="R72" s="2">
        <f t="shared" si="12"/>
        <v>0.79772052014945061</v>
      </c>
      <c r="S72" s="2"/>
      <c r="T72" s="2">
        <f t="shared" si="9"/>
        <v>-0.797720520149511</v>
      </c>
      <c r="U72" s="2"/>
      <c r="W72" s="2">
        <f t="shared" si="10"/>
        <v>0</v>
      </c>
      <c r="X72" s="2"/>
      <c r="Y72" s="2"/>
      <c r="AD72" s="2">
        <f t="shared" si="13"/>
        <v>3.977047722601089</v>
      </c>
      <c r="AE72" s="2">
        <f t="shared" si="13"/>
        <v>-1.2485567787211924</v>
      </c>
      <c r="AF72" s="2">
        <f t="shared" si="13"/>
        <v>-0.26958484308520281</v>
      </c>
    </row>
    <row r="73" spans="2:32" hidden="1" x14ac:dyDescent="0.25">
      <c r="B73" t="s">
        <v>95</v>
      </c>
      <c r="C73" s="1">
        <v>2676.7843804521203</v>
      </c>
      <c r="D73" s="1">
        <v>10423.81767395872</v>
      </c>
      <c r="E73" s="1">
        <v>13100.60205441098</v>
      </c>
      <c r="G73" s="2">
        <f>100*(C73/C75)</f>
        <v>4.5402780352264731</v>
      </c>
      <c r="H73" s="2">
        <f>100*(D73/D75)</f>
        <v>5.2280455136295219</v>
      </c>
      <c r="I73" s="2">
        <f>100*(E73/E75)</f>
        <v>5.0710878742653964</v>
      </c>
      <c r="K73" s="2">
        <f t="shared" si="11"/>
        <v>20.432529507686599</v>
      </c>
      <c r="L73" s="2">
        <f t="shared" si="11"/>
        <v>79.567470492312324</v>
      </c>
      <c r="M73" s="2">
        <f t="shared" si="11"/>
        <v>100</v>
      </c>
      <c r="N73" s="2"/>
      <c r="R73" s="2">
        <f t="shared" si="12"/>
        <v>0.7874652646058955</v>
      </c>
      <c r="S73" s="2"/>
      <c r="T73" s="2">
        <f t="shared" si="9"/>
        <v>-0.78746526460803068</v>
      </c>
      <c r="U73" s="2"/>
      <c r="W73" s="2">
        <f t="shared" si="10"/>
        <v>0</v>
      </c>
      <c r="X73" s="2"/>
      <c r="Y73" s="2"/>
      <c r="AD73" s="2">
        <f t="shared" si="13"/>
        <v>18.175292287111574</v>
      </c>
      <c r="AE73" s="2">
        <f t="shared" si="13"/>
        <v>12.507376380256611</v>
      </c>
      <c r="AF73" s="2">
        <f t="shared" si="13"/>
        <v>13.620842101404463</v>
      </c>
    </row>
    <row r="74" spans="2:32" hidden="1" x14ac:dyDescent="0.25">
      <c r="B74" s="183" t="s">
        <v>96</v>
      </c>
      <c r="C74" s="10">
        <v>2163.2375357376154</v>
      </c>
      <c r="D74" s="10">
        <v>7375.5268453150948</v>
      </c>
      <c r="E74" s="10">
        <v>9538.7643810527825</v>
      </c>
      <c r="G74" s="11">
        <f>100*(C74/C75)</f>
        <v>3.6692159219892084</v>
      </c>
      <c r="H74" s="11">
        <f>100*(D74/D75)</f>
        <v>3.6991811676287374</v>
      </c>
      <c r="I74" s="11">
        <f>100*(E74/E75)</f>
        <v>3.6923427020626565</v>
      </c>
      <c r="K74" s="11">
        <f t="shared" si="11"/>
        <v>22.678383167053983</v>
      </c>
      <c r="L74" s="11">
        <f t="shared" si="11"/>
        <v>77.321616832945267</v>
      </c>
      <c r="M74" s="11">
        <f t="shared" si="11"/>
        <v>100</v>
      </c>
      <c r="N74" s="2"/>
      <c r="R74" s="11">
        <f t="shared" si="12"/>
        <v>2.9149350216904999</v>
      </c>
      <c r="S74" s="11"/>
      <c r="T74" s="11">
        <f t="shared" si="9"/>
        <v>-2.9149350216909795</v>
      </c>
      <c r="U74" s="11"/>
      <c r="W74" s="11">
        <f t="shared" si="10"/>
        <v>0</v>
      </c>
      <c r="X74" s="2"/>
      <c r="Y74" s="2"/>
      <c r="AD74" s="11">
        <f t="shared" si="13"/>
        <v>30.76580061486629</v>
      </c>
      <c r="AE74" s="11">
        <f t="shared" si="13"/>
        <v>9.8179865791478136</v>
      </c>
      <c r="AF74" s="11">
        <f t="shared" si="13"/>
        <v>13.957996943684776</v>
      </c>
    </row>
    <row r="75" spans="2:32" hidden="1" x14ac:dyDescent="0.25">
      <c r="B75" s="19" t="s">
        <v>97</v>
      </c>
      <c r="C75" s="184">
        <v>58956.397817134995</v>
      </c>
      <c r="D75" s="184">
        <v>199382.6879812697</v>
      </c>
      <c r="E75" s="184">
        <v>258339.08579840473</v>
      </c>
      <c r="G75" s="21">
        <f>100*(C75/C75)</f>
        <v>100</v>
      </c>
      <c r="H75" s="21">
        <f>100*(D75/D75)</f>
        <v>100</v>
      </c>
      <c r="I75" s="21">
        <f>100*(E75/E75)</f>
        <v>100</v>
      </c>
      <c r="K75" s="21">
        <f t="shared" si="11"/>
        <v>22.821323236833663</v>
      </c>
      <c r="L75" s="21">
        <f t="shared" si="11"/>
        <v>77.178676763166322</v>
      </c>
      <c r="M75" s="21">
        <f t="shared" si="11"/>
        <v>100</v>
      </c>
      <c r="N75" s="2"/>
      <c r="R75" s="21">
        <f t="shared" si="12"/>
        <v>1.3940857555240385</v>
      </c>
      <c r="S75" s="21"/>
      <c r="T75" s="21">
        <f t="shared" si="9"/>
        <v>-1.3940857555237329</v>
      </c>
      <c r="U75" s="21"/>
      <c r="W75" s="21">
        <f t="shared" si="10"/>
        <v>0</v>
      </c>
      <c r="X75" s="2"/>
      <c r="Y75" s="2"/>
      <c r="AD75" s="21">
        <f t="shared" si="13"/>
        <v>12.007785062623041</v>
      </c>
      <c r="AE75" s="21">
        <f t="shared" si="13"/>
        <v>3.2996560622901367</v>
      </c>
      <c r="AF75" s="21">
        <f t="shared" si="13"/>
        <v>5.1655675433699466</v>
      </c>
    </row>
    <row r="76" spans="2:32" hidden="1" x14ac:dyDescent="0.25"/>
    <row r="77" spans="2:32" hidden="1" x14ac:dyDescent="0.25"/>
    <row r="78" spans="2:32" hidden="1" x14ac:dyDescent="0.25"/>
    <row r="79" spans="2:32" hidden="1" x14ac:dyDescent="0.25">
      <c r="B79" s="189" t="s">
        <v>98</v>
      </c>
      <c r="C79" s="1"/>
      <c r="D79" s="1"/>
      <c r="E79" s="1"/>
      <c r="G79" s="2"/>
      <c r="H79" s="2"/>
      <c r="I79" s="2"/>
      <c r="K79" s="2"/>
      <c r="L79" s="2"/>
      <c r="M79" s="2"/>
      <c r="N79" s="2"/>
    </row>
    <row r="80" spans="2:32" hidden="1" x14ac:dyDescent="0.25">
      <c r="B80" s="182"/>
      <c r="C80" s="619">
        <v>2019</v>
      </c>
      <c r="D80" s="619"/>
      <c r="E80" s="619">
        <v>2020</v>
      </c>
      <c r="F80" s="619"/>
      <c r="G80" s="619">
        <v>2021</v>
      </c>
      <c r="H80" s="619"/>
      <c r="I80" s="2"/>
      <c r="K80" s="2"/>
      <c r="L80" s="2"/>
      <c r="M80" s="2"/>
      <c r="N80" s="2"/>
    </row>
    <row r="81" spans="2:29" hidden="1" x14ac:dyDescent="0.25">
      <c r="B81" s="189"/>
      <c r="C81" s="185" t="s">
        <v>99</v>
      </c>
      <c r="D81" s="185" t="s">
        <v>100</v>
      </c>
      <c r="E81" s="185" t="s">
        <v>99</v>
      </c>
      <c r="F81" s="185" t="s">
        <v>100</v>
      </c>
      <c r="G81" s="185" t="s">
        <v>99</v>
      </c>
      <c r="H81" s="185" t="s">
        <v>100</v>
      </c>
    </row>
    <row r="82" spans="2:29" hidden="1" x14ac:dyDescent="0.25">
      <c r="B82" s="182" t="s">
        <v>62</v>
      </c>
      <c r="C82" s="13">
        <v>9856.8228209864792</v>
      </c>
      <c r="D82" s="13">
        <v>24074.712718389696</v>
      </c>
      <c r="E82" s="13">
        <v>9305.9772606379302</v>
      </c>
      <c r="F82" s="13">
        <v>23941.00215411434</v>
      </c>
      <c r="G82" s="13">
        <v>10189.067649523007</v>
      </c>
      <c r="H82" s="13">
        <v>24549.889139946412</v>
      </c>
    </row>
    <row r="83" spans="2:29" hidden="1" x14ac:dyDescent="0.25">
      <c r="B83" t="s">
        <v>63</v>
      </c>
      <c r="C83" s="1">
        <v>7188.008546686835</v>
      </c>
      <c r="D83" s="1">
        <v>14800.17444978124</v>
      </c>
      <c r="E83" s="1">
        <v>6020.9057624938787</v>
      </c>
      <c r="F83" s="1">
        <v>12106.608053803995</v>
      </c>
      <c r="G83" s="1">
        <v>6993.3200589387288</v>
      </c>
      <c r="H83" s="1">
        <v>13696.111318451452</v>
      </c>
    </row>
    <row r="84" spans="2:29" hidden="1" x14ac:dyDescent="0.25">
      <c r="B84" t="s">
        <v>64</v>
      </c>
      <c r="C84" s="1">
        <v>5770.9416115820686</v>
      </c>
      <c r="D84" s="1">
        <v>17148.170994091983</v>
      </c>
      <c r="E84" s="1">
        <v>5202.580665559819</v>
      </c>
      <c r="F84" s="1">
        <v>16148.959713117176</v>
      </c>
      <c r="G84" s="1">
        <v>5712.2770749849269</v>
      </c>
      <c r="H84" s="1">
        <v>18191.128133386475</v>
      </c>
    </row>
    <row r="85" spans="2:29" hidden="1" x14ac:dyDescent="0.25">
      <c r="B85" t="s">
        <v>65</v>
      </c>
      <c r="C85" s="1">
        <v>238.44192671833432</v>
      </c>
      <c r="D85" s="1">
        <v>1107.23335734802</v>
      </c>
      <c r="E85" s="1">
        <v>306.60886690722907</v>
      </c>
      <c r="F85" s="1">
        <v>1174.0429628519294</v>
      </c>
      <c r="G85" s="1">
        <v>335.607446319193</v>
      </c>
      <c r="H85" s="1">
        <v>1767.7630075880852</v>
      </c>
    </row>
    <row r="86" spans="2:29" hidden="1" x14ac:dyDescent="0.25">
      <c r="B86" t="s">
        <v>66</v>
      </c>
      <c r="C86" s="1">
        <v>1097.6661520818761</v>
      </c>
      <c r="D86" s="1">
        <v>4783.4967071680185</v>
      </c>
      <c r="E86" s="1">
        <v>1063.2358415822562</v>
      </c>
      <c r="F86" s="1">
        <v>4406.8607081346508</v>
      </c>
      <c r="G86" s="1">
        <v>1058.2293374182584</v>
      </c>
      <c r="H86" s="1">
        <v>4359.0983017917379</v>
      </c>
    </row>
    <row r="87" spans="2:29" hidden="1" x14ac:dyDescent="0.25">
      <c r="B87" t="s">
        <v>67</v>
      </c>
      <c r="C87" s="1">
        <v>5230.3701892017971</v>
      </c>
      <c r="D87" s="1">
        <v>28715.134981502903</v>
      </c>
      <c r="E87" s="1">
        <v>5335.9837936373096</v>
      </c>
      <c r="F87" s="1">
        <v>28959.06028693714</v>
      </c>
      <c r="G87" s="1">
        <v>5683.5368504419948</v>
      </c>
      <c r="H87" s="1">
        <v>29565.465265390845</v>
      </c>
    </row>
    <row r="88" spans="2:29" hidden="1" x14ac:dyDescent="0.25">
      <c r="B88" t="s">
        <v>68</v>
      </c>
      <c r="C88" s="1">
        <v>2223.265541489216</v>
      </c>
      <c r="D88" s="1">
        <v>4655.818050004932</v>
      </c>
      <c r="E88" s="1">
        <v>1345.7546710305667</v>
      </c>
      <c r="F88" s="1">
        <v>2951.2139559405796</v>
      </c>
      <c r="G88" s="1">
        <v>3207.9818420417942</v>
      </c>
      <c r="H88" s="1">
        <v>3199.4403018401449</v>
      </c>
    </row>
    <row r="89" spans="2:29" hidden="1" x14ac:dyDescent="0.25">
      <c r="B89" t="s">
        <v>69</v>
      </c>
      <c r="C89" s="1">
        <v>20891.988534338059</v>
      </c>
      <c r="D89" s="1">
        <v>85752.28354393995</v>
      </c>
      <c r="E89" s="1">
        <v>20135.555009345277</v>
      </c>
      <c r="F89" s="1">
        <v>87344.999910861457</v>
      </c>
      <c r="G89" s="1">
        <v>20936.355641277532</v>
      </c>
      <c r="H89" s="1">
        <v>86254.447993600377</v>
      </c>
    </row>
    <row r="90" spans="2:29" hidden="1" x14ac:dyDescent="0.25">
      <c r="B90" t="s">
        <v>70</v>
      </c>
      <c r="C90" s="1">
        <v>3142.6415704293495</v>
      </c>
      <c r="D90" s="1">
        <v>10069.320296017602</v>
      </c>
      <c r="E90" s="1">
        <v>2265.096475453402</v>
      </c>
      <c r="F90" s="1">
        <v>9265.0082237522929</v>
      </c>
      <c r="G90" s="1">
        <v>2676.7843804521203</v>
      </c>
      <c r="H90" s="1">
        <v>10423.81767395872</v>
      </c>
    </row>
    <row r="91" spans="2:29" hidden="1" x14ac:dyDescent="0.25">
      <c r="B91" s="183" t="s">
        <v>71</v>
      </c>
      <c r="C91" s="10">
        <v>2267.1220810281752</v>
      </c>
      <c r="D91" s="10">
        <v>6888.18364465383</v>
      </c>
      <c r="E91" s="10">
        <v>1654.2838613505837</v>
      </c>
      <c r="F91" s="10">
        <v>6716.137378824933</v>
      </c>
      <c r="G91" s="10">
        <v>2163.2375357376154</v>
      </c>
      <c r="H91" s="10">
        <v>7375.5268453150948</v>
      </c>
    </row>
    <row r="92" spans="2:29" hidden="1" x14ac:dyDescent="0.25">
      <c r="B92" s="188" t="s">
        <v>1</v>
      </c>
      <c r="C92" s="184">
        <v>57907.268974542174</v>
      </c>
      <c r="D92" s="184">
        <v>197994.52874289794</v>
      </c>
      <c r="E92" s="184">
        <v>52635.98220799808</v>
      </c>
      <c r="F92" s="184">
        <v>193013.89334833901</v>
      </c>
      <c r="G92" s="184">
        <v>58956.397817134995</v>
      </c>
      <c r="H92" s="184">
        <v>199382.6879812697</v>
      </c>
    </row>
    <row r="93" spans="2:29" hidden="1" x14ac:dyDescent="0.25">
      <c r="B93" s="189"/>
      <c r="C93" s="1"/>
      <c r="D93" s="1"/>
      <c r="E93" s="1"/>
      <c r="F93" s="1"/>
      <c r="G93" s="1"/>
      <c r="H93" s="1"/>
    </row>
    <row r="94" spans="2:29" hidden="1" x14ac:dyDescent="0.25">
      <c r="B94" s="189"/>
      <c r="C94" s="1"/>
      <c r="D94" s="1"/>
      <c r="E94" s="1"/>
      <c r="F94" s="1"/>
      <c r="G94" s="1"/>
      <c r="H94" s="1"/>
    </row>
    <row r="95" spans="2:29" hidden="1" x14ac:dyDescent="0.25">
      <c r="B95" s="189" t="s">
        <v>98</v>
      </c>
    </row>
    <row r="96" spans="2:29" hidden="1" x14ac:dyDescent="0.25">
      <c r="B96" s="182"/>
      <c r="C96" s="619">
        <v>2019</v>
      </c>
      <c r="D96" s="619"/>
      <c r="E96" s="619">
        <v>2020</v>
      </c>
      <c r="F96" s="619"/>
      <c r="G96" s="619">
        <v>2021</v>
      </c>
      <c r="H96" s="619"/>
      <c r="L96" s="182"/>
      <c r="M96" s="727">
        <v>2019</v>
      </c>
      <c r="N96" s="619"/>
      <c r="O96" s="619"/>
      <c r="P96" s="619"/>
      <c r="Q96" s="729"/>
      <c r="R96" s="727">
        <v>2020</v>
      </c>
      <c r="S96" s="619"/>
      <c r="T96" s="619"/>
      <c r="U96" s="619"/>
      <c r="V96" s="729"/>
      <c r="W96" s="727">
        <v>2021</v>
      </c>
      <c r="X96" s="619"/>
      <c r="Y96" s="619"/>
      <c r="Z96" s="619"/>
      <c r="AA96" s="729"/>
      <c r="AB96" s="185"/>
      <c r="AC96" s="185"/>
    </row>
    <row r="97" spans="2:30" hidden="1" x14ac:dyDescent="0.25">
      <c r="B97" s="189"/>
      <c r="C97" s="192" t="s">
        <v>99</v>
      </c>
      <c r="D97" s="185" t="s">
        <v>100</v>
      </c>
      <c r="E97" s="192" t="s">
        <v>99</v>
      </c>
      <c r="F97" s="185" t="s">
        <v>100</v>
      </c>
      <c r="G97" s="192" t="s">
        <v>99</v>
      </c>
      <c r="H97" s="185" t="s">
        <v>100</v>
      </c>
      <c r="L97" s="189" t="s">
        <v>101</v>
      </c>
      <c r="M97" s="723" t="s">
        <v>99</v>
      </c>
      <c r="N97" s="724"/>
      <c r="O97" s="620" t="s">
        <v>100</v>
      </c>
      <c r="P97" s="620"/>
      <c r="Q97" s="193" t="s">
        <v>1</v>
      </c>
      <c r="R97" s="723" t="s">
        <v>99</v>
      </c>
      <c r="S97" s="724"/>
      <c r="T97" s="620" t="s">
        <v>100</v>
      </c>
      <c r="U97" s="620"/>
      <c r="V97" s="193" t="s">
        <v>1</v>
      </c>
      <c r="W97" s="723" t="s">
        <v>99</v>
      </c>
      <c r="X97" s="724"/>
      <c r="Y97" s="620" t="s">
        <v>100</v>
      </c>
      <c r="Z97" s="620" t="s">
        <v>100</v>
      </c>
      <c r="AA97" s="193" t="s">
        <v>1</v>
      </c>
      <c r="AB97" s="185"/>
      <c r="AC97" s="185"/>
    </row>
    <row r="98" spans="2:30" hidden="1" x14ac:dyDescent="0.25">
      <c r="B98" s="182" t="s">
        <v>62</v>
      </c>
      <c r="C98" s="194">
        <f t="shared" ref="C98:H108" si="14">C82/C$92*100</f>
        <v>17.02173664124938</v>
      </c>
      <c r="D98" s="14">
        <f t="shared" si="14"/>
        <v>12.159281810080449</v>
      </c>
      <c r="E98" s="194">
        <f t="shared" si="14"/>
        <v>17.679877662136377</v>
      </c>
      <c r="F98" s="14">
        <f t="shared" si="14"/>
        <v>12.403771427431478</v>
      </c>
      <c r="G98" s="194">
        <f t="shared" si="14"/>
        <v>17.28237820961591</v>
      </c>
      <c r="H98" s="14">
        <f t="shared" si="14"/>
        <v>12.312949227694565</v>
      </c>
      <c r="L98" s="182" t="s">
        <v>62</v>
      </c>
      <c r="M98" s="195">
        <v>9856.8228209864792</v>
      </c>
      <c r="N98" s="196">
        <v>17.02173664124938</v>
      </c>
      <c r="O98" s="13">
        <v>24074.712718389696</v>
      </c>
      <c r="P98" s="14">
        <v>12.159281810080449</v>
      </c>
      <c r="Q98" s="197">
        <f>O98+M98</f>
        <v>33931.535539376171</v>
      </c>
      <c r="R98" s="195">
        <v>9305.9772606379302</v>
      </c>
      <c r="S98" s="196">
        <v>17.679877662136377</v>
      </c>
      <c r="T98" s="13">
        <v>23941.00215411434</v>
      </c>
      <c r="U98" s="14">
        <v>12.403771427431478</v>
      </c>
      <c r="V98" s="197">
        <f>T98+R98</f>
        <v>33246.97941475227</v>
      </c>
      <c r="W98" s="195">
        <v>10189.067649523007</v>
      </c>
      <c r="X98" s="194">
        <v>17.28237820961591</v>
      </c>
      <c r="Y98" s="13">
        <v>24549.889139946412</v>
      </c>
      <c r="Z98" s="14">
        <v>12.312949227694565</v>
      </c>
      <c r="AA98" s="197">
        <f>Y98+W98</f>
        <v>34738.956789469419</v>
      </c>
      <c r="AB98" s="2"/>
      <c r="AC98" s="2"/>
    </row>
    <row r="99" spans="2:30" hidden="1" x14ac:dyDescent="0.25">
      <c r="B99" t="s">
        <v>63</v>
      </c>
      <c r="C99" s="198">
        <f t="shared" si="14"/>
        <v>12.412964164908045</v>
      </c>
      <c r="D99" s="2">
        <f t="shared" si="14"/>
        <v>7.4750421356338217</v>
      </c>
      <c r="E99" s="198">
        <f t="shared" si="14"/>
        <v>11.438763959417475</v>
      </c>
      <c r="F99" s="2">
        <f t="shared" si="14"/>
        <v>6.2724023870938508</v>
      </c>
      <c r="G99" s="198">
        <f t="shared" si="14"/>
        <v>11.861850991354498</v>
      </c>
      <c r="H99" s="2">
        <f t="shared" si="14"/>
        <v>6.8692580369555873</v>
      </c>
      <c r="L99" t="s">
        <v>63</v>
      </c>
      <c r="M99" s="199">
        <v>7188.008546686835</v>
      </c>
      <c r="N99" s="198">
        <v>12.412964164908045</v>
      </c>
      <c r="O99" s="1">
        <v>14800.17444978124</v>
      </c>
      <c r="P99" s="2">
        <v>7.4750421356338217</v>
      </c>
      <c r="Q99" s="17">
        <f t="shared" ref="Q99:Q108" si="15">O99+M99</f>
        <v>21988.182996468073</v>
      </c>
      <c r="R99" s="199">
        <v>6020.9057624938787</v>
      </c>
      <c r="S99" s="198">
        <v>11.438763959417475</v>
      </c>
      <c r="T99" s="1">
        <v>12106.608053803995</v>
      </c>
      <c r="U99" s="2">
        <v>6.2724023870938508</v>
      </c>
      <c r="V99" s="17">
        <f t="shared" ref="V99:V108" si="16">T99+R99</f>
        <v>18127.513816297873</v>
      </c>
      <c r="W99" s="199">
        <v>6993.3200589387288</v>
      </c>
      <c r="X99" s="198">
        <v>11.861850991354498</v>
      </c>
      <c r="Y99" s="1">
        <v>13696.111318451452</v>
      </c>
      <c r="Z99" s="2">
        <v>6.8692580369555873</v>
      </c>
      <c r="AA99" s="17">
        <f t="shared" ref="AA99:AA108" si="17">Y99+W99</f>
        <v>20689.431377390181</v>
      </c>
      <c r="AB99" s="2"/>
      <c r="AC99" s="2"/>
    </row>
    <row r="100" spans="2:30" hidden="1" x14ac:dyDescent="0.25">
      <c r="B100" t="s">
        <v>64</v>
      </c>
      <c r="C100" s="198">
        <f t="shared" si="14"/>
        <v>9.9658328112816932</v>
      </c>
      <c r="D100" s="2">
        <f t="shared" si="14"/>
        <v>8.6609317454218218</v>
      </c>
      <c r="E100" s="198">
        <f t="shared" si="14"/>
        <v>9.8840763434434074</v>
      </c>
      <c r="F100" s="2">
        <f t="shared" si="14"/>
        <v>8.3667343489997261</v>
      </c>
      <c r="G100" s="198">
        <f t="shared" si="14"/>
        <v>9.6889859056564003</v>
      </c>
      <c r="H100" s="2">
        <f t="shared" si="14"/>
        <v>9.1237249921594881</v>
      </c>
      <c r="L100" s="183" t="s">
        <v>64</v>
      </c>
      <c r="M100" s="200">
        <v>5770.9416115820686</v>
      </c>
      <c r="N100" s="201">
        <v>9.9658328112816932</v>
      </c>
      <c r="O100" s="10">
        <v>17148.170994091983</v>
      </c>
      <c r="P100" s="11">
        <v>8.6609317454218218</v>
      </c>
      <c r="Q100" s="18">
        <f t="shared" si="15"/>
        <v>22919.11260567405</v>
      </c>
      <c r="R100" s="200">
        <v>5202.580665559819</v>
      </c>
      <c r="S100" s="201">
        <v>9.8840763434434074</v>
      </c>
      <c r="T100" s="10">
        <v>16148.959713117176</v>
      </c>
      <c r="U100" s="11">
        <v>8.3667343489997261</v>
      </c>
      <c r="V100" s="18">
        <f t="shared" si="16"/>
        <v>21351.540378676997</v>
      </c>
      <c r="W100" s="200">
        <v>5712.2770749849269</v>
      </c>
      <c r="X100" s="201">
        <v>9.6889859056564003</v>
      </c>
      <c r="Y100" s="10">
        <v>18191.128133386475</v>
      </c>
      <c r="Z100" s="11">
        <v>9.1237249921594881</v>
      </c>
      <c r="AA100" s="18">
        <f t="shared" si="17"/>
        <v>23903.405208371401</v>
      </c>
      <c r="AB100" s="2"/>
      <c r="AC100" s="2"/>
    </row>
    <row r="101" spans="2:30" hidden="1" x14ac:dyDescent="0.25">
      <c r="B101" t="s">
        <v>65</v>
      </c>
      <c r="C101" s="198">
        <f t="shared" si="14"/>
        <v>0.41176510469378336</v>
      </c>
      <c r="D101" s="2">
        <f t="shared" si="14"/>
        <v>0.5592242191630441</v>
      </c>
      <c r="E101" s="198">
        <f t="shared" si="14"/>
        <v>0.58250811335793706</v>
      </c>
      <c r="F101" s="2">
        <f t="shared" si="14"/>
        <v>0.60826862900127732</v>
      </c>
      <c r="G101" s="198">
        <f t="shared" si="14"/>
        <v>0.56924686504787203</v>
      </c>
      <c r="H101" s="2">
        <f t="shared" si="14"/>
        <v>0.88661810385170026</v>
      </c>
      <c r="L101" t="s">
        <v>65</v>
      </c>
      <c r="M101" s="199">
        <v>238.44192671833432</v>
      </c>
      <c r="N101" s="198">
        <v>0.41176510469378336</v>
      </c>
      <c r="O101" s="1">
        <v>1107.23335734802</v>
      </c>
      <c r="P101" s="2">
        <v>0.5592242191630441</v>
      </c>
      <c r="Q101" s="17">
        <f t="shared" si="15"/>
        <v>1345.6752840663544</v>
      </c>
      <c r="R101" s="199">
        <v>306.60886690722907</v>
      </c>
      <c r="S101" s="198">
        <v>0.58250811335793706</v>
      </c>
      <c r="T101" s="1">
        <v>1174.0429628519294</v>
      </c>
      <c r="U101" s="2">
        <v>0.60826862900127732</v>
      </c>
      <c r="V101" s="17">
        <f t="shared" si="16"/>
        <v>1480.6518297591583</v>
      </c>
      <c r="W101" s="199">
        <v>335.607446319193</v>
      </c>
      <c r="X101" s="198">
        <v>0.56924686504787203</v>
      </c>
      <c r="Y101" s="1">
        <v>1767.7630075880852</v>
      </c>
      <c r="Z101" s="2">
        <v>0.88661810385170026</v>
      </c>
      <c r="AA101" s="17">
        <f t="shared" si="17"/>
        <v>2103.3704539072783</v>
      </c>
      <c r="AB101" s="2"/>
      <c r="AC101" s="2"/>
    </row>
    <row r="102" spans="2:30" hidden="1" x14ac:dyDescent="0.25">
      <c r="B102" t="s">
        <v>66</v>
      </c>
      <c r="C102" s="198">
        <f t="shared" si="14"/>
        <v>1.8955584877685117</v>
      </c>
      <c r="D102" s="2">
        <f t="shared" si="14"/>
        <v>2.4159741875390597</v>
      </c>
      <c r="E102" s="198">
        <f t="shared" si="14"/>
        <v>2.0199791036115529</v>
      </c>
      <c r="F102" s="2">
        <f t="shared" si="14"/>
        <v>2.2831831593497953</v>
      </c>
      <c r="G102" s="198">
        <f t="shared" si="14"/>
        <v>1.7949355398214244</v>
      </c>
      <c r="H102" s="2">
        <f t="shared" si="14"/>
        <v>2.1862972888605241</v>
      </c>
      <c r="L102" t="s">
        <v>66</v>
      </c>
      <c r="M102" s="199">
        <v>1097.6661520818761</v>
      </c>
      <c r="N102" s="198">
        <v>1.8955584877685117</v>
      </c>
      <c r="O102" s="1">
        <v>4783.4967071680185</v>
      </c>
      <c r="P102" s="2">
        <v>2.4159741875390597</v>
      </c>
      <c r="Q102" s="17">
        <f t="shared" si="15"/>
        <v>5881.1628592498946</v>
      </c>
      <c r="R102" s="199">
        <v>1063.2358415822562</v>
      </c>
      <c r="S102" s="198">
        <v>2.0199791036115529</v>
      </c>
      <c r="T102" s="1">
        <v>4406.8607081346508</v>
      </c>
      <c r="U102" s="2">
        <v>2.2831831593497953</v>
      </c>
      <c r="V102" s="17">
        <f t="shared" si="16"/>
        <v>5470.0965497169072</v>
      </c>
      <c r="W102" s="199">
        <v>1058.2293374182584</v>
      </c>
      <c r="X102" s="198">
        <v>1.7949355398214244</v>
      </c>
      <c r="Y102" s="1">
        <v>4359.0983017917379</v>
      </c>
      <c r="Z102" s="2">
        <v>2.1862972888605241</v>
      </c>
      <c r="AA102" s="17">
        <f t="shared" si="17"/>
        <v>5417.3276392099961</v>
      </c>
      <c r="AB102" s="2"/>
      <c r="AC102" s="2"/>
    </row>
    <row r="103" spans="2:30" hidden="1" x14ac:dyDescent="0.25">
      <c r="B103" t="s">
        <v>67</v>
      </c>
      <c r="C103" s="198">
        <f t="shared" si="14"/>
        <v>9.0323206081454632</v>
      </c>
      <c r="D103" s="2">
        <f t="shared" si="14"/>
        <v>14.502994180607082</v>
      </c>
      <c r="E103" s="198">
        <f t="shared" si="14"/>
        <v>10.137521083109004</v>
      </c>
      <c r="F103" s="2">
        <f t="shared" si="14"/>
        <v>15.003614395091081</v>
      </c>
      <c r="G103" s="198">
        <f t="shared" si="14"/>
        <v>9.6402376347188241</v>
      </c>
      <c r="H103" s="2">
        <f t="shared" si="14"/>
        <v>14.82850169427361</v>
      </c>
      <c r="L103" s="189" t="s">
        <v>67</v>
      </c>
      <c r="M103" s="202">
        <v>5230.3701892017971</v>
      </c>
      <c r="N103" s="203">
        <v>9.0323206081454632</v>
      </c>
      <c r="O103" s="204">
        <v>28715.134981502903</v>
      </c>
      <c r="P103" s="205">
        <v>14.502994180607082</v>
      </c>
      <c r="Q103" s="206">
        <f t="shared" si="15"/>
        <v>33945.505170704702</v>
      </c>
      <c r="R103" s="202">
        <v>5335.9837936373096</v>
      </c>
      <c r="S103" s="203">
        <v>10.137521083109004</v>
      </c>
      <c r="T103" s="204">
        <v>28959.06028693714</v>
      </c>
      <c r="U103" s="205">
        <v>15.003614395091081</v>
      </c>
      <c r="V103" s="206">
        <f t="shared" si="16"/>
        <v>34295.044080574451</v>
      </c>
      <c r="W103" s="202">
        <v>5683.5368504419948</v>
      </c>
      <c r="X103" s="203">
        <v>9.6402376347188241</v>
      </c>
      <c r="Y103" s="204">
        <v>29565.465265390845</v>
      </c>
      <c r="Z103" s="205">
        <v>14.82850169427361</v>
      </c>
      <c r="AA103" s="206">
        <f t="shared" si="17"/>
        <v>35249.002115832838</v>
      </c>
      <c r="AB103" s="2"/>
      <c r="AC103" s="2"/>
    </row>
    <row r="104" spans="2:30" hidden="1" x14ac:dyDescent="0.25">
      <c r="B104" t="s">
        <v>68</v>
      </c>
      <c r="C104" s="198">
        <f t="shared" si="14"/>
        <v>3.8393548527847732</v>
      </c>
      <c r="D104" s="2">
        <f t="shared" si="14"/>
        <v>2.3514882353394002</v>
      </c>
      <c r="E104" s="198">
        <f t="shared" si="14"/>
        <v>2.5567199747743627</v>
      </c>
      <c r="F104" s="2">
        <f t="shared" si="14"/>
        <v>1.5290163338731368</v>
      </c>
      <c r="G104" s="198">
        <f t="shared" si="14"/>
        <v>5.4412785733483719</v>
      </c>
      <c r="H104" s="2">
        <f t="shared" si="14"/>
        <v>1.6046730707837107</v>
      </c>
      <c r="L104" t="s">
        <v>68</v>
      </c>
      <c r="M104" s="199">
        <v>2223.265541489216</v>
      </c>
      <c r="N104" s="198">
        <v>3.8393548527847732</v>
      </c>
      <c r="O104" s="1">
        <v>4655.818050004932</v>
      </c>
      <c r="P104" s="2">
        <v>2.3514882353394002</v>
      </c>
      <c r="Q104" s="17">
        <f t="shared" si="15"/>
        <v>6879.0835914941481</v>
      </c>
      <c r="R104" s="199">
        <v>1345.7546710305667</v>
      </c>
      <c r="S104" s="198">
        <v>2.5567199747743627</v>
      </c>
      <c r="T104" s="1">
        <v>2951.2139559405796</v>
      </c>
      <c r="U104" s="2">
        <v>1.5290163338731368</v>
      </c>
      <c r="V104" s="17">
        <f t="shared" si="16"/>
        <v>4296.9686269711465</v>
      </c>
      <c r="W104" s="199">
        <v>3207.9818420417942</v>
      </c>
      <c r="X104" s="198">
        <v>5.4412785733483719</v>
      </c>
      <c r="Y104" s="1">
        <v>3199.4403018401449</v>
      </c>
      <c r="Z104" s="2">
        <v>1.6046730707837107</v>
      </c>
      <c r="AA104" s="17">
        <f t="shared" si="17"/>
        <v>6407.4221438819386</v>
      </c>
      <c r="AB104" s="2"/>
      <c r="AC104" s="2"/>
    </row>
    <row r="105" spans="2:30" hidden="1" x14ac:dyDescent="0.25">
      <c r="B105" t="s">
        <v>69</v>
      </c>
      <c r="C105" s="198">
        <f t="shared" si="14"/>
        <v>36.078352345580008</v>
      </c>
      <c r="D105" s="2">
        <f t="shared" si="14"/>
        <v>43.310430893417241</v>
      </c>
      <c r="E105" s="198">
        <f t="shared" si="14"/>
        <v>38.254354083822264</v>
      </c>
      <c r="F105" s="2">
        <f t="shared" si="14"/>
        <v>45.253219027724001</v>
      </c>
      <c r="G105" s="198">
        <f t="shared" si="14"/>
        <v>35.511592323221322</v>
      </c>
      <c r="H105" s="2">
        <f t="shared" si="14"/>
        <v>43.260750904162379</v>
      </c>
      <c r="L105" s="189" t="s">
        <v>69</v>
      </c>
      <c r="M105" s="202">
        <v>20891.988534338059</v>
      </c>
      <c r="N105" s="203">
        <v>36.078352345580008</v>
      </c>
      <c r="O105" s="204">
        <v>85752.28354393995</v>
      </c>
      <c r="P105" s="205">
        <v>43.310430893417241</v>
      </c>
      <c r="Q105" s="206">
        <f t="shared" si="15"/>
        <v>106644.27207827801</v>
      </c>
      <c r="R105" s="202">
        <v>20135.555009345277</v>
      </c>
      <c r="S105" s="203">
        <v>38.254354083822264</v>
      </c>
      <c r="T105" s="204">
        <v>87344.999910861457</v>
      </c>
      <c r="U105" s="205">
        <v>45.253219027724001</v>
      </c>
      <c r="V105" s="206">
        <f t="shared" si="16"/>
        <v>107480.55492020673</v>
      </c>
      <c r="W105" s="202">
        <v>20936.355641277532</v>
      </c>
      <c r="X105" s="203">
        <v>35.511592323221322</v>
      </c>
      <c r="Y105" s="204">
        <v>86254.447993600377</v>
      </c>
      <c r="Z105" s="205">
        <v>43.260750904162379</v>
      </c>
      <c r="AA105" s="206">
        <f t="shared" si="17"/>
        <v>107190.80363487791</v>
      </c>
      <c r="AB105" s="2"/>
      <c r="AC105" s="2"/>
    </row>
    <row r="106" spans="2:30" hidden="1" x14ac:dyDescent="0.25">
      <c r="B106" t="s">
        <v>70</v>
      </c>
      <c r="C106" s="198">
        <f t="shared" si="14"/>
        <v>5.4270243202299042</v>
      </c>
      <c r="D106" s="2">
        <f t="shared" si="14"/>
        <v>5.0856558309714348</v>
      </c>
      <c r="E106" s="198">
        <f t="shared" si="14"/>
        <v>4.3033232789360181</v>
      </c>
      <c r="F106" s="2">
        <f t="shared" si="14"/>
        <v>4.8001768489439272</v>
      </c>
      <c r="G106" s="198">
        <f t="shared" si="14"/>
        <v>4.5402780352264731</v>
      </c>
      <c r="H106" s="2">
        <f t="shared" si="14"/>
        <v>5.2280455136295219</v>
      </c>
      <c r="L106" t="s">
        <v>70</v>
      </c>
      <c r="M106" s="199">
        <v>3142.6415704293495</v>
      </c>
      <c r="N106" s="198">
        <v>5.4270243202299042</v>
      </c>
      <c r="O106" s="1">
        <v>10069.320296017602</v>
      </c>
      <c r="P106" s="2">
        <v>5.0856558309714348</v>
      </c>
      <c r="Q106" s="17">
        <f t="shared" si="15"/>
        <v>13211.961866446953</v>
      </c>
      <c r="R106" s="199">
        <v>2265.096475453402</v>
      </c>
      <c r="S106" s="198">
        <v>4.3033232789360181</v>
      </c>
      <c r="T106" s="1">
        <v>9265.0082237522929</v>
      </c>
      <c r="U106" s="2">
        <v>4.8001768489439272</v>
      </c>
      <c r="V106" s="17">
        <f t="shared" si="16"/>
        <v>11530.104699205694</v>
      </c>
      <c r="W106" s="199">
        <v>2676.7843804521203</v>
      </c>
      <c r="X106" s="198">
        <v>4.5402780352264731</v>
      </c>
      <c r="Y106" s="1">
        <v>10423.81767395872</v>
      </c>
      <c r="Z106" s="2">
        <v>5.2280455136295219</v>
      </c>
      <c r="AA106" s="17">
        <f t="shared" si="17"/>
        <v>13100.60205441084</v>
      </c>
      <c r="AB106" s="2"/>
      <c r="AC106" s="2"/>
    </row>
    <row r="107" spans="2:30" hidden="1" x14ac:dyDescent="0.25">
      <c r="B107" s="183" t="s">
        <v>71</v>
      </c>
      <c r="C107" s="201">
        <f t="shared" si="14"/>
        <v>3.9150906633584679</v>
      </c>
      <c r="D107" s="11">
        <f t="shared" si="14"/>
        <v>3.4789767618267629</v>
      </c>
      <c r="E107" s="201">
        <f t="shared" si="14"/>
        <v>3.1428763973919227</v>
      </c>
      <c r="F107" s="11">
        <f t="shared" si="14"/>
        <v>3.4796134424914595</v>
      </c>
      <c r="G107" s="201">
        <f t="shared" si="14"/>
        <v>3.6692159219892084</v>
      </c>
      <c r="H107" s="11">
        <f t="shared" si="14"/>
        <v>3.6991811676287374</v>
      </c>
      <c r="L107" s="183" t="s">
        <v>71</v>
      </c>
      <c r="M107" s="200">
        <v>2267.1220810281752</v>
      </c>
      <c r="N107" s="201">
        <v>3.9150906633584679</v>
      </c>
      <c r="O107" s="10">
        <v>6888.18364465383</v>
      </c>
      <c r="P107" s="11">
        <v>3.4789767618267629</v>
      </c>
      <c r="Q107" s="18">
        <f t="shared" si="15"/>
        <v>9155.3057256820048</v>
      </c>
      <c r="R107" s="200">
        <v>1654.2838613505837</v>
      </c>
      <c r="S107" s="201">
        <v>3.1428763973919227</v>
      </c>
      <c r="T107" s="10">
        <v>6716.137378824933</v>
      </c>
      <c r="U107" s="11">
        <v>3.4796134424914595</v>
      </c>
      <c r="V107" s="18">
        <f t="shared" si="16"/>
        <v>8370.4212401755176</v>
      </c>
      <c r="W107" s="200">
        <v>2163.2375357376154</v>
      </c>
      <c r="X107" s="201">
        <v>3.6692159219892084</v>
      </c>
      <c r="Y107" s="10">
        <v>7375.5268453150948</v>
      </c>
      <c r="Z107" s="11">
        <v>3.6991811676287374</v>
      </c>
      <c r="AA107" s="18">
        <f t="shared" si="17"/>
        <v>9538.7643810527097</v>
      </c>
      <c r="AB107" s="2"/>
      <c r="AC107" s="2"/>
    </row>
    <row r="108" spans="2:30" hidden="1" x14ac:dyDescent="0.25">
      <c r="B108" s="188" t="s">
        <v>1</v>
      </c>
      <c r="C108" s="207">
        <f t="shared" si="14"/>
        <v>100</v>
      </c>
      <c r="D108" s="21">
        <f t="shared" si="14"/>
        <v>100</v>
      </c>
      <c r="E108" s="207">
        <f t="shared" si="14"/>
        <v>100</v>
      </c>
      <c r="F108" s="21">
        <f t="shared" si="14"/>
        <v>100</v>
      </c>
      <c r="G108" s="207">
        <f t="shared" si="14"/>
        <v>100</v>
      </c>
      <c r="H108" s="21">
        <f t="shared" si="14"/>
        <v>100</v>
      </c>
      <c r="L108" s="188" t="s">
        <v>1</v>
      </c>
      <c r="M108" s="208">
        <v>57907.268974542174</v>
      </c>
      <c r="N108" s="207">
        <v>100</v>
      </c>
      <c r="O108" s="184">
        <v>197994.52874289794</v>
      </c>
      <c r="P108" s="21">
        <v>100</v>
      </c>
      <c r="Q108" s="209">
        <f t="shared" si="15"/>
        <v>255901.79771744012</v>
      </c>
      <c r="R108" s="208">
        <v>52635.98220799808</v>
      </c>
      <c r="S108" s="207">
        <v>100</v>
      </c>
      <c r="T108" s="184">
        <v>193013.89334833901</v>
      </c>
      <c r="U108" s="21">
        <v>100</v>
      </c>
      <c r="V108" s="209">
        <f t="shared" si="16"/>
        <v>245649.87555633709</v>
      </c>
      <c r="W108" s="208">
        <v>58956.397817134995</v>
      </c>
      <c r="X108" s="207">
        <v>100</v>
      </c>
      <c r="Y108" s="184">
        <v>199382.6879812697</v>
      </c>
      <c r="Z108" s="21">
        <v>100</v>
      </c>
      <c r="AA108" s="209">
        <f t="shared" si="17"/>
        <v>258339.0857984047</v>
      </c>
      <c r="AB108" s="2"/>
      <c r="AC108" s="2"/>
    </row>
    <row r="109" spans="2:30" hidden="1" x14ac:dyDescent="0.25">
      <c r="C109" s="1"/>
      <c r="D109" s="1"/>
      <c r="E109" s="1"/>
      <c r="G109" s="2"/>
      <c r="H109" s="2"/>
      <c r="I109" s="2"/>
      <c r="K109" s="2"/>
      <c r="L109" s="2"/>
      <c r="M109" s="2"/>
      <c r="N109" s="2"/>
    </row>
    <row r="110" spans="2:30" hidden="1" x14ac:dyDescent="0.25">
      <c r="B110" s="182"/>
      <c r="C110" s="619">
        <v>2019</v>
      </c>
      <c r="D110" s="619"/>
      <c r="E110" s="619">
        <v>2020</v>
      </c>
      <c r="F110" s="619"/>
      <c r="G110" s="619">
        <v>2021</v>
      </c>
      <c r="H110" s="619"/>
      <c r="I110" s="2"/>
      <c r="K110" s="2"/>
    </row>
    <row r="111" spans="2:30" hidden="1" x14ac:dyDescent="0.25">
      <c r="B111" s="189" t="s">
        <v>98</v>
      </c>
      <c r="C111" s="192" t="s">
        <v>99</v>
      </c>
      <c r="D111" s="185" t="s">
        <v>100</v>
      </c>
      <c r="E111" s="192" t="s">
        <v>99</v>
      </c>
      <c r="F111" s="185" t="s">
        <v>100</v>
      </c>
      <c r="G111" s="192" t="s">
        <v>99</v>
      </c>
      <c r="H111" s="185" t="s">
        <v>100</v>
      </c>
      <c r="L111" s="8"/>
      <c r="M111" s="727">
        <v>2019</v>
      </c>
      <c r="N111" s="619"/>
      <c r="O111" s="619"/>
      <c r="P111" s="619"/>
      <c r="Q111" s="619"/>
      <c r="R111" s="728"/>
      <c r="S111" s="727">
        <v>2020</v>
      </c>
      <c r="T111" s="619"/>
      <c r="U111" s="619"/>
      <c r="V111" s="619"/>
      <c r="W111" s="619"/>
      <c r="X111" s="728"/>
      <c r="Y111" s="727">
        <v>2021</v>
      </c>
      <c r="Z111" s="619"/>
      <c r="AA111" s="619"/>
      <c r="AB111" s="619"/>
      <c r="AC111" s="619"/>
      <c r="AD111" s="729"/>
    </row>
    <row r="112" spans="2:30" hidden="1" x14ac:dyDescent="0.25">
      <c r="B112" s="182" t="s">
        <v>62</v>
      </c>
      <c r="C112" s="194">
        <v>29.049150485830438</v>
      </c>
      <c r="D112" s="14">
        <v>70.950849514168979</v>
      </c>
      <c r="E112" s="194">
        <v>27.990444318405682</v>
      </c>
      <c r="F112" s="14">
        <v>72.00955568159543</v>
      </c>
      <c r="G112" s="194">
        <v>29.330378892125182</v>
      </c>
      <c r="H112" s="14">
        <v>70.669621107875003</v>
      </c>
      <c r="L112" s="210" t="s">
        <v>101</v>
      </c>
      <c r="M112" s="723" t="s">
        <v>99</v>
      </c>
      <c r="N112" s="724"/>
      <c r="O112" s="620" t="s">
        <v>100</v>
      </c>
      <c r="P112" s="620"/>
      <c r="Q112" s="620" t="s">
        <v>1</v>
      </c>
      <c r="R112" s="620"/>
      <c r="S112" s="723" t="s">
        <v>99</v>
      </c>
      <c r="T112" s="724"/>
      <c r="U112" s="620" t="s">
        <v>100</v>
      </c>
      <c r="V112" s="620"/>
      <c r="W112" s="620" t="s">
        <v>1</v>
      </c>
      <c r="X112" s="620"/>
      <c r="Y112" s="723" t="s">
        <v>99</v>
      </c>
      <c r="Z112" s="724"/>
      <c r="AA112" s="620" t="s">
        <v>100</v>
      </c>
      <c r="AB112" s="620" t="s">
        <v>100</v>
      </c>
      <c r="AC112" s="620" t="s">
        <v>1</v>
      </c>
      <c r="AD112" s="725"/>
    </row>
    <row r="113" spans="2:30" hidden="1" x14ac:dyDescent="0.25">
      <c r="B113" t="s">
        <v>63</v>
      </c>
      <c r="C113" s="198">
        <v>32.690325289003432</v>
      </c>
      <c r="D113" s="2">
        <v>67.309674710995466</v>
      </c>
      <c r="E113" s="198">
        <v>33.214183828565446</v>
      </c>
      <c r="F113" s="2">
        <v>66.785816171432828</v>
      </c>
      <c r="G113" s="198">
        <v>33.801412573287159</v>
      </c>
      <c r="H113" s="2">
        <v>66.198587426713615</v>
      </c>
      <c r="L113" s="211"/>
      <c r="M113" s="212" t="s">
        <v>9</v>
      </c>
      <c r="N113" s="212" t="s">
        <v>8</v>
      </c>
      <c r="O113" s="190" t="s">
        <v>9</v>
      </c>
      <c r="P113" s="213" t="s">
        <v>8</v>
      </c>
      <c r="Q113" s="190" t="s">
        <v>9</v>
      </c>
      <c r="R113" s="191" t="s">
        <v>8</v>
      </c>
      <c r="S113" s="212" t="s">
        <v>9</v>
      </c>
      <c r="T113" s="214" t="s">
        <v>8</v>
      </c>
      <c r="U113" s="190" t="s">
        <v>9</v>
      </c>
      <c r="V113" s="213" t="s">
        <v>8</v>
      </c>
      <c r="W113" s="190" t="s">
        <v>9</v>
      </c>
      <c r="X113" s="191" t="s">
        <v>8</v>
      </c>
      <c r="Y113" s="212" t="s">
        <v>9</v>
      </c>
      <c r="Z113" s="214" t="s">
        <v>8</v>
      </c>
      <c r="AA113" s="190" t="s">
        <v>9</v>
      </c>
      <c r="AB113" s="191" t="s">
        <v>8</v>
      </c>
      <c r="AC113" s="190" t="s">
        <v>9</v>
      </c>
      <c r="AD113" s="191" t="s">
        <v>8</v>
      </c>
    </row>
    <row r="114" spans="2:30" hidden="1" x14ac:dyDescent="0.25">
      <c r="B114" t="s">
        <v>64</v>
      </c>
      <c r="C114" s="198">
        <v>25.179603202234834</v>
      </c>
      <c r="D114" s="2">
        <v>74.820396797765895</v>
      </c>
      <c r="E114" s="198">
        <v>24.366301322013623</v>
      </c>
      <c r="F114" s="2">
        <v>75.633698677986885</v>
      </c>
      <c r="G114" s="198">
        <v>23.897336070696621</v>
      </c>
      <c r="H114" s="2">
        <v>76.102663929303148</v>
      </c>
      <c r="L114" s="215" t="s">
        <v>62</v>
      </c>
      <c r="M114" s="195">
        <v>9856.8228209864792</v>
      </c>
      <c r="N114" s="216">
        <f>M114/$Q114*100</f>
        <v>29.049150485830609</v>
      </c>
      <c r="O114" s="3">
        <v>24074.712718389696</v>
      </c>
      <c r="P114" s="7">
        <f>O114/$Q114*100</f>
        <v>70.950849514169406</v>
      </c>
      <c r="Q114" s="3">
        <f>O114+M114</f>
        <v>33931.535539376171</v>
      </c>
      <c r="R114" s="217">
        <f>Q114/$Q114*100</f>
        <v>100</v>
      </c>
      <c r="S114" s="195">
        <v>9305.9772606379302</v>
      </c>
      <c r="T114" s="218">
        <f>S114/$W114*100</f>
        <v>27.990444318405373</v>
      </c>
      <c r="U114" s="3">
        <v>23941.00215411434</v>
      </c>
      <c r="V114" s="7">
        <f>U114/$W114*100</f>
        <v>72.009555681594634</v>
      </c>
      <c r="W114" s="3">
        <f>U114+S114</f>
        <v>33246.97941475227</v>
      </c>
      <c r="X114" s="217">
        <f>W114/$W114*100</f>
        <v>100</v>
      </c>
      <c r="Y114" s="195">
        <v>10189.067649523007</v>
      </c>
      <c r="Z114" s="218">
        <f t="shared" ref="Z114:Z124" si="18">Y114/$AC114*100</f>
        <v>29.330378892125125</v>
      </c>
      <c r="AA114" s="3">
        <v>24549.889139946412</v>
      </c>
      <c r="AB114" s="217">
        <f t="shared" ref="AB114:AB124" si="19">AA114/$AC114*100</f>
        <v>70.669621107874875</v>
      </c>
      <c r="AC114" s="3">
        <f>AA114+Y114</f>
        <v>34738.956789469419</v>
      </c>
      <c r="AD114" s="217">
        <f>AC114/$AC114*100</f>
        <v>100</v>
      </c>
    </row>
    <row r="115" spans="2:30" hidden="1" x14ac:dyDescent="0.25">
      <c r="B115" t="s">
        <v>65</v>
      </c>
      <c r="C115" s="198">
        <v>17.719128049808049</v>
      </c>
      <c r="D115" s="2">
        <v>82.280871950192463</v>
      </c>
      <c r="E115" s="198">
        <v>20.707695134318218</v>
      </c>
      <c r="F115" s="2">
        <v>79.292304865682382</v>
      </c>
      <c r="G115" s="198">
        <v>15.955698421823744</v>
      </c>
      <c r="H115" s="2">
        <v>84.044301578175521</v>
      </c>
      <c r="L115" s="219" t="s">
        <v>63</v>
      </c>
      <c r="M115" s="202">
        <v>7188.008546686835</v>
      </c>
      <c r="N115" s="220">
        <f t="shared" ref="N115:P124" si="20">M115/$Q115*100</f>
        <v>32.690325289003795</v>
      </c>
      <c r="O115" s="221">
        <v>14800.17444978124</v>
      </c>
      <c r="P115" s="222">
        <f t="shared" si="20"/>
        <v>67.309674710996219</v>
      </c>
      <c r="Q115" s="221">
        <f t="shared" ref="Q115:Q124" si="21">O115+M115</f>
        <v>21988.182996468073</v>
      </c>
      <c r="R115" s="223">
        <f t="shared" ref="R115:R124" si="22">Q115/$Q115*100</f>
        <v>100</v>
      </c>
      <c r="S115" s="202">
        <v>6020.9057624938787</v>
      </c>
      <c r="T115" s="224">
        <f t="shared" ref="T115:V124" si="23">S115/$W115*100</f>
        <v>33.214183828566021</v>
      </c>
      <c r="U115" s="221">
        <v>12106.608053803995</v>
      </c>
      <c r="V115" s="222">
        <f t="shared" si="23"/>
        <v>66.785816171433993</v>
      </c>
      <c r="W115" s="221">
        <f t="shared" ref="W115:W124" si="24">U115+S115</f>
        <v>18127.513816297873</v>
      </c>
      <c r="X115" s="223">
        <f t="shared" ref="X115:X124" si="25">W115/$W115*100</f>
        <v>100</v>
      </c>
      <c r="Y115" s="202">
        <v>6993.3200589387288</v>
      </c>
      <c r="Z115" s="225">
        <f t="shared" si="18"/>
        <v>33.801412573286896</v>
      </c>
      <c r="AA115" s="221">
        <v>13696.111318451452</v>
      </c>
      <c r="AB115" s="223">
        <f t="shared" si="19"/>
        <v>66.198587426713104</v>
      </c>
      <c r="AC115" s="221">
        <f t="shared" ref="AC115:AC124" si="26">AA115+Y115</f>
        <v>20689.431377390181</v>
      </c>
      <c r="AD115" s="223">
        <f t="shared" ref="AD115:AD124" si="27">AC115/$AC115*100</f>
        <v>100</v>
      </c>
    </row>
    <row r="116" spans="2:30" hidden="1" x14ac:dyDescent="0.25">
      <c r="B116" t="s">
        <v>66</v>
      </c>
      <c r="C116" s="198">
        <v>18.664100592886399</v>
      </c>
      <c r="D116" s="2">
        <v>81.33589940711343</v>
      </c>
      <c r="E116" s="198">
        <v>19.43724085888913</v>
      </c>
      <c r="F116" s="2">
        <v>80.562759141111144</v>
      </c>
      <c r="G116" s="198">
        <v>19.534157944572229</v>
      </c>
      <c r="H116" s="2">
        <v>80.465842055426648</v>
      </c>
      <c r="L116" s="215" t="s">
        <v>64</v>
      </c>
      <c r="M116" s="199">
        <v>5770.9416115820686</v>
      </c>
      <c r="N116" s="226">
        <f t="shared" si="20"/>
        <v>25.179603202234652</v>
      </c>
      <c r="O116" s="4">
        <v>17148.170994091983</v>
      </c>
      <c r="P116" s="5">
        <f t="shared" si="20"/>
        <v>74.820396797765355</v>
      </c>
      <c r="Q116" s="4">
        <f t="shared" si="21"/>
        <v>22919.11260567405</v>
      </c>
      <c r="R116" s="227">
        <f t="shared" si="22"/>
        <v>100</v>
      </c>
      <c r="S116" s="199">
        <v>5202.580665559819</v>
      </c>
      <c r="T116" s="228">
        <f t="shared" si="23"/>
        <v>24.366301322013499</v>
      </c>
      <c r="U116" s="4">
        <v>16148.959713117176</v>
      </c>
      <c r="V116" s="5">
        <f t="shared" si="23"/>
        <v>75.633698677986487</v>
      </c>
      <c r="W116" s="4">
        <f t="shared" si="24"/>
        <v>21351.540378676997</v>
      </c>
      <c r="X116" s="227">
        <f t="shared" si="25"/>
        <v>100</v>
      </c>
      <c r="Y116" s="199">
        <v>5712.2770749849269</v>
      </c>
      <c r="Z116" s="228">
        <f t="shared" si="18"/>
        <v>23.897336070696674</v>
      </c>
      <c r="AA116" s="4">
        <v>18191.128133386475</v>
      </c>
      <c r="AB116" s="227">
        <f t="shared" si="19"/>
        <v>76.102663929303333</v>
      </c>
      <c r="AC116" s="4">
        <f t="shared" si="26"/>
        <v>23903.405208371401</v>
      </c>
      <c r="AD116" s="227">
        <f t="shared" si="27"/>
        <v>100</v>
      </c>
    </row>
    <row r="117" spans="2:30" hidden="1" x14ac:dyDescent="0.25">
      <c r="B117" t="s">
        <v>67</v>
      </c>
      <c r="C117" s="198">
        <v>15.408137728100874</v>
      </c>
      <c r="D117" s="2">
        <v>84.591862271898862</v>
      </c>
      <c r="E117" s="198">
        <v>15.559052150802479</v>
      </c>
      <c r="F117" s="2">
        <v>84.440947849196917</v>
      </c>
      <c r="G117" s="198">
        <v>16.123965245214929</v>
      </c>
      <c r="H117" s="2">
        <v>83.876034754784499</v>
      </c>
      <c r="L117" s="215" t="s">
        <v>65</v>
      </c>
      <c r="M117" s="199">
        <v>238.44192671833432</v>
      </c>
      <c r="N117" s="226">
        <f t="shared" si="20"/>
        <v>17.71912804980796</v>
      </c>
      <c r="O117" s="4">
        <v>1107.23335734802</v>
      </c>
      <c r="P117" s="5">
        <f t="shared" si="20"/>
        <v>82.280871950192036</v>
      </c>
      <c r="Q117" s="4">
        <f t="shared" si="21"/>
        <v>1345.6752840663544</v>
      </c>
      <c r="R117" s="227">
        <f t="shared" si="22"/>
        <v>100</v>
      </c>
      <c r="S117" s="199">
        <v>306.60886690722907</v>
      </c>
      <c r="T117" s="228">
        <f t="shared" si="23"/>
        <v>20.707695134318094</v>
      </c>
      <c r="U117" s="4">
        <v>1174.0429628519294</v>
      </c>
      <c r="V117" s="5">
        <f t="shared" si="23"/>
        <v>79.292304865681913</v>
      </c>
      <c r="W117" s="4">
        <f t="shared" si="24"/>
        <v>1480.6518297591583</v>
      </c>
      <c r="X117" s="227">
        <f t="shared" si="25"/>
        <v>100</v>
      </c>
      <c r="Y117" s="199">
        <v>335.607446319193</v>
      </c>
      <c r="Z117" s="228">
        <f t="shared" si="18"/>
        <v>15.955698421823863</v>
      </c>
      <c r="AA117" s="4">
        <v>1767.7630075880852</v>
      </c>
      <c r="AB117" s="227">
        <f t="shared" si="19"/>
        <v>84.044301578176146</v>
      </c>
      <c r="AC117" s="4">
        <f t="shared" si="26"/>
        <v>2103.3704539072783</v>
      </c>
      <c r="AD117" s="227">
        <f t="shared" si="27"/>
        <v>100</v>
      </c>
    </row>
    <row r="118" spans="2:30" hidden="1" x14ac:dyDescent="0.25">
      <c r="B118" t="s">
        <v>68</v>
      </c>
      <c r="C118" s="198">
        <v>32.319211009998938</v>
      </c>
      <c r="D118" s="2">
        <v>67.680788990000664</v>
      </c>
      <c r="E118" s="198">
        <v>31.318699014545988</v>
      </c>
      <c r="F118" s="2">
        <v>68.681300985453703</v>
      </c>
      <c r="G118" s="198">
        <v>50.066653484114823</v>
      </c>
      <c r="H118" s="2">
        <v>49.933346515885709</v>
      </c>
      <c r="L118" s="215" t="s">
        <v>66</v>
      </c>
      <c r="M118" s="199">
        <v>1097.6661520818761</v>
      </c>
      <c r="N118" s="226">
        <f t="shared" si="20"/>
        <v>18.664100592886431</v>
      </c>
      <c r="O118" s="4">
        <v>4783.4967071680185</v>
      </c>
      <c r="P118" s="5">
        <f t="shared" si="20"/>
        <v>81.335899407113573</v>
      </c>
      <c r="Q118" s="4">
        <f t="shared" si="21"/>
        <v>5881.1628592498946</v>
      </c>
      <c r="R118" s="227">
        <f t="shared" si="22"/>
        <v>100</v>
      </c>
      <c r="S118" s="199">
        <v>1063.2358415822562</v>
      </c>
      <c r="T118" s="228">
        <f t="shared" si="23"/>
        <v>19.437240858889073</v>
      </c>
      <c r="U118" s="4">
        <v>4406.8607081346508</v>
      </c>
      <c r="V118" s="5">
        <f t="shared" si="23"/>
        <v>80.562759141110917</v>
      </c>
      <c r="W118" s="4">
        <f t="shared" si="24"/>
        <v>5470.0965497169072</v>
      </c>
      <c r="X118" s="227">
        <f t="shared" si="25"/>
        <v>100</v>
      </c>
      <c r="Y118" s="199">
        <v>1058.2293374182584</v>
      </c>
      <c r="Z118" s="228">
        <f t="shared" si="18"/>
        <v>19.534157944572446</v>
      </c>
      <c r="AA118" s="4">
        <v>4359.0983017917379</v>
      </c>
      <c r="AB118" s="227">
        <f t="shared" si="19"/>
        <v>80.465842055427558</v>
      </c>
      <c r="AC118" s="4">
        <f t="shared" si="26"/>
        <v>5417.3276392099961</v>
      </c>
      <c r="AD118" s="227">
        <f t="shared" si="27"/>
        <v>100</v>
      </c>
    </row>
    <row r="119" spans="2:30" hidden="1" x14ac:dyDescent="0.25">
      <c r="B119" t="s">
        <v>69</v>
      </c>
      <c r="C119" s="198">
        <v>19.590352231016205</v>
      </c>
      <c r="D119" s="2">
        <v>80.409647768983163</v>
      </c>
      <c r="E119" s="198">
        <v>18.734137560318338</v>
      </c>
      <c r="F119" s="2">
        <v>81.265862439680433</v>
      </c>
      <c r="G119" s="198">
        <v>19.531858080467789</v>
      </c>
      <c r="H119" s="2">
        <v>80.468141919530922</v>
      </c>
      <c r="L119" s="215" t="s">
        <v>67</v>
      </c>
      <c r="M119" s="199">
        <v>5230.3701892017971</v>
      </c>
      <c r="N119" s="226">
        <f t="shared" si="20"/>
        <v>15.408137728100913</v>
      </c>
      <c r="O119" s="4">
        <v>28715.134981502903</v>
      </c>
      <c r="P119" s="5">
        <f t="shared" si="20"/>
        <v>84.591862271899075</v>
      </c>
      <c r="Q119" s="4">
        <f t="shared" si="21"/>
        <v>33945.505170704702</v>
      </c>
      <c r="R119" s="227">
        <f t="shared" si="22"/>
        <v>100</v>
      </c>
      <c r="S119" s="199">
        <v>5335.9837936373096</v>
      </c>
      <c r="T119" s="228">
        <f t="shared" si="23"/>
        <v>15.559052150802573</v>
      </c>
      <c r="U119" s="4">
        <v>28959.06028693714</v>
      </c>
      <c r="V119" s="5">
        <f t="shared" si="23"/>
        <v>84.440947849197428</v>
      </c>
      <c r="W119" s="4">
        <f t="shared" si="24"/>
        <v>34295.044080574451</v>
      </c>
      <c r="X119" s="227">
        <f t="shared" si="25"/>
        <v>100</v>
      </c>
      <c r="Y119" s="199">
        <v>5683.5368504419948</v>
      </c>
      <c r="Z119" s="228">
        <f t="shared" si="18"/>
        <v>16.123965245215022</v>
      </c>
      <c r="AA119" s="4">
        <v>29565.465265390845</v>
      </c>
      <c r="AB119" s="227">
        <f t="shared" si="19"/>
        <v>83.876034754784982</v>
      </c>
      <c r="AC119" s="4">
        <f t="shared" si="26"/>
        <v>35249.002115832838</v>
      </c>
      <c r="AD119" s="227">
        <f t="shared" si="27"/>
        <v>100</v>
      </c>
    </row>
    <row r="120" spans="2:30" hidden="1" x14ac:dyDescent="0.25">
      <c r="B120" t="s">
        <v>70</v>
      </c>
      <c r="C120" s="198">
        <v>23.786335460219714</v>
      </c>
      <c r="D120" s="2">
        <v>76.213664539781178</v>
      </c>
      <c r="E120" s="198">
        <v>19.645064243080704</v>
      </c>
      <c r="F120" s="2">
        <v>80.354935756920355</v>
      </c>
      <c r="G120" s="198">
        <v>20.432529507686599</v>
      </c>
      <c r="H120" s="2">
        <v>79.567470492312324</v>
      </c>
      <c r="L120" s="219" t="s">
        <v>68</v>
      </c>
      <c r="M120" s="202">
        <v>2223.265541489216</v>
      </c>
      <c r="N120" s="220">
        <f t="shared" si="20"/>
        <v>32.319211009999066</v>
      </c>
      <c r="O120" s="221">
        <v>4655.818050004932</v>
      </c>
      <c r="P120" s="222">
        <f t="shared" si="20"/>
        <v>67.680788990000934</v>
      </c>
      <c r="Q120" s="221">
        <f t="shared" si="21"/>
        <v>6879.0835914941481</v>
      </c>
      <c r="R120" s="223">
        <f t="shared" si="22"/>
        <v>100</v>
      </c>
      <c r="S120" s="202">
        <v>1345.7546710305667</v>
      </c>
      <c r="T120" s="224">
        <f t="shared" si="23"/>
        <v>31.31869901454608</v>
      </c>
      <c r="U120" s="221">
        <v>2951.2139559405796</v>
      </c>
      <c r="V120" s="222">
        <f t="shared" si="23"/>
        <v>68.681300985453916</v>
      </c>
      <c r="W120" s="221">
        <f t="shared" si="24"/>
        <v>4296.9686269711465</v>
      </c>
      <c r="X120" s="223">
        <f t="shared" si="25"/>
        <v>100</v>
      </c>
      <c r="Y120" s="202">
        <v>3207.9818420417942</v>
      </c>
      <c r="Z120" s="225">
        <f t="shared" si="18"/>
        <v>50.066653484114553</v>
      </c>
      <c r="AA120" s="221">
        <v>3199.4403018401449</v>
      </c>
      <c r="AB120" s="223">
        <f t="shared" si="19"/>
        <v>49.933346515885454</v>
      </c>
      <c r="AC120" s="221">
        <f t="shared" si="26"/>
        <v>6407.4221438819386</v>
      </c>
      <c r="AD120" s="223">
        <f t="shared" si="27"/>
        <v>100</v>
      </c>
    </row>
    <row r="121" spans="2:30" hidden="1" x14ac:dyDescent="0.25">
      <c r="B121" s="183" t="s">
        <v>71</v>
      </c>
      <c r="C121" s="201">
        <v>24.762931451525098</v>
      </c>
      <c r="D121" s="11">
        <v>75.237068548475435</v>
      </c>
      <c r="E121" s="201">
        <v>19.763448145363483</v>
      </c>
      <c r="F121" s="11">
        <v>80.236551854636247</v>
      </c>
      <c r="G121" s="201">
        <v>22.678383167053983</v>
      </c>
      <c r="H121" s="11">
        <v>77.321616832945267</v>
      </c>
      <c r="L121" s="215" t="s">
        <v>69</v>
      </c>
      <c r="M121" s="199">
        <v>20891.988534338059</v>
      </c>
      <c r="N121" s="226">
        <f t="shared" si="20"/>
        <v>19.590352231016329</v>
      </c>
      <c r="O121" s="4">
        <v>85752.28354393995</v>
      </c>
      <c r="P121" s="5">
        <f t="shared" si="20"/>
        <v>80.409647768983675</v>
      </c>
      <c r="Q121" s="4">
        <f t="shared" si="21"/>
        <v>106644.27207827801</v>
      </c>
      <c r="R121" s="227">
        <f t="shared" si="22"/>
        <v>100</v>
      </c>
      <c r="S121" s="199">
        <v>20135.555009345277</v>
      </c>
      <c r="T121" s="228">
        <f t="shared" si="23"/>
        <v>18.734137560318569</v>
      </c>
      <c r="U121" s="4">
        <v>87344.999910861457</v>
      </c>
      <c r="V121" s="5">
        <f t="shared" si="23"/>
        <v>81.265862439681442</v>
      </c>
      <c r="W121" s="4">
        <f t="shared" si="24"/>
        <v>107480.55492020673</v>
      </c>
      <c r="X121" s="227">
        <f t="shared" si="25"/>
        <v>100</v>
      </c>
      <c r="Y121" s="199">
        <v>20936.355641277532</v>
      </c>
      <c r="Z121" s="228">
        <f t="shared" si="18"/>
        <v>19.531858080468041</v>
      </c>
      <c r="AA121" s="4">
        <v>86254.447993600377</v>
      </c>
      <c r="AB121" s="227">
        <f t="shared" si="19"/>
        <v>80.468141919531959</v>
      </c>
      <c r="AC121" s="4">
        <f t="shared" si="26"/>
        <v>107190.80363487791</v>
      </c>
      <c r="AD121" s="227">
        <f t="shared" si="27"/>
        <v>100</v>
      </c>
    </row>
    <row r="122" spans="2:30" hidden="1" x14ac:dyDescent="0.25">
      <c r="B122" s="188" t="s">
        <v>1</v>
      </c>
      <c r="C122" s="207">
        <v>22.628707375663584</v>
      </c>
      <c r="D122" s="21">
        <v>77.371292624336235</v>
      </c>
      <c r="E122" s="207">
        <v>21.427237481309625</v>
      </c>
      <c r="F122" s="21">
        <v>78.572762518690055</v>
      </c>
      <c r="G122" s="207">
        <v>22.821323236833663</v>
      </c>
      <c r="H122" s="21">
        <v>77.178676763166322</v>
      </c>
      <c r="L122" s="215" t="s">
        <v>70</v>
      </c>
      <c r="M122" s="199">
        <v>3142.6415704293495</v>
      </c>
      <c r="N122" s="226">
        <f t="shared" si="20"/>
        <v>23.786335460219497</v>
      </c>
      <c r="O122" s="4">
        <v>10069.320296017602</v>
      </c>
      <c r="P122" s="5">
        <f t="shared" si="20"/>
        <v>76.213664539780495</v>
      </c>
      <c r="Q122" s="4">
        <f t="shared" si="21"/>
        <v>13211.961866446953</v>
      </c>
      <c r="R122" s="227">
        <f t="shared" si="22"/>
        <v>100</v>
      </c>
      <c r="S122" s="199">
        <v>2265.096475453402</v>
      </c>
      <c r="T122" s="228">
        <f t="shared" si="23"/>
        <v>19.645064243080498</v>
      </c>
      <c r="U122" s="4">
        <v>9265.0082237522929</v>
      </c>
      <c r="V122" s="5">
        <f t="shared" si="23"/>
        <v>80.354935756919517</v>
      </c>
      <c r="W122" s="4">
        <f t="shared" si="24"/>
        <v>11530.104699205694</v>
      </c>
      <c r="X122" s="227">
        <f t="shared" si="25"/>
        <v>100</v>
      </c>
      <c r="Y122" s="199">
        <v>2676.7843804521203</v>
      </c>
      <c r="Z122" s="228">
        <f t="shared" si="18"/>
        <v>20.432529507686819</v>
      </c>
      <c r="AA122" s="4">
        <v>10423.81767395872</v>
      </c>
      <c r="AB122" s="227">
        <f t="shared" si="19"/>
        <v>79.567470492313191</v>
      </c>
      <c r="AC122" s="4">
        <f t="shared" si="26"/>
        <v>13100.60205441084</v>
      </c>
      <c r="AD122" s="227">
        <f t="shared" si="27"/>
        <v>100</v>
      </c>
    </row>
    <row r="123" spans="2:30" hidden="1" x14ac:dyDescent="0.25">
      <c r="B123" s="189"/>
      <c r="C123" s="2"/>
      <c r="D123" s="2"/>
      <c r="E123" s="2"/>
      <c r="F123" s="2"/>
      <c r="G123" s="2"/>
      <c r="H123" s="2"/>
      <c r="L123" s="215" t="s">
        <v>71</v>
      </c>
      <c r="M123" s="200">
        <v>2267.1220810281752</v>
      </c>
      <c r="N123" s="229">
        <f t="shared" si="20"/>
        <v>24.762931451524967</v>
      </c>
      <c r="O123" s="9">
        <v>6888.18364465383</v>
      </c>
      <c r="P123" s="12">
        <f t="shared" si="20"/>
        <v>75.237068548475037</v>
      </c>
      <c r="Q123" s="9">
        <f t="shared" si="21"/>
        <v>9155.3057256820048</v>
      </c>
      <c r="R123" s="230">
        <f t="shared" si="22"/>
        <v>100</v>
      </c>
      <c r="S123" s="200">
        <v>1654.2838613505837</v>
      </c>
      <c r="T123" s="231">
        <f t="shared" si="23"/>
        <v>19.763448145363537</v>
      </c>
      <c r="U123" s="9">
        <v>6716.137378824933</v>
      </c>
      <c r="V123" s="12">
        <f t="shared" si="23"/>
        <v>80.236551854636446</v>
      </c>
      <c r="W123" s="9">
        <f t="shared" si="24"/>
        <v>8370.4212401755176</v>
      </c>
      <c r="X123" s="230">
        <f t="shared" si="25"/>
        <v>100</v>
      </c>
      <c r="Y123" s="200">
        <v>2163.2375357376154</v>
      </c>
      <c r="Z123" s="231">
        <f t="shared" si="18"/>
        <v>22.678383167054157</v>
      </c>
      <c r="AA123" s="9">
        <v>7375.5268453150948</v>
      </c>
      <c r="AB123" s="230">
        <f t="shared" si="19"/>
        <v>77.32161683294585</v>
      </c>
      <c r="AC123" s="9">
        <f t="shared" si="26"/>
        <v>9538.7643810527097</v>
      </c>
      <c r="AD123" s="230">
        <f t="shared" si="27"/>
        <v>100</v>
      </c>
    </row>
    <row r="124" spans="2:30" hidden="1" x14ac:dyDescent="0.25">
      <c r="B124" s="189"/>
      <c r="C124" s="2"/>
      <c r="D124" s="2"/>
      <c r="E124" s="2"/>
      <c r="F124" s="2"/>
      <c r="G124" s="2"/>
      <c r="H124" s="2"/>
      <c r="L124" s="232" t="s">
        <v>1</v>
      </c>
      <c r="M124" s="208">
        <v>57907.268974542174</v>
      </c>
      <c r="N124" s="233">
        <f t="shared" si="20"/>
        <v>22.628707375663623</v>
      </c>
      <c r="O124" s="20">
        <v>197994.52874289794</v>
      </c>
      <c r="P124" s="22">
        <f t="shared" si="20"/>
        <v>77.371292624336377</v>
      </c>
      <c r="Q124" s="20">
        <f t="shared" si="21"/>
        <v>255901.79771744012</v>
      </c>
      <c r="R124" s="234">
        <f t="shared" si="22"/>
        <v>100</v>
      </c>
      <c r="S124" s="208">
        <v>52635.98220799808</v>
      </c>
      <c r="T124" s="235">
        <f t="shared" si="23"/>
        <v>21.427237481309692</v>
      </c>
      <c r="U124" s="20">
        <v>193013.89334833901</v>
      </c>
      <c r="V124" s="22">
        <f t="shared" si="23"/>
        <v>78.572762518690311</v>
      </c>
      <c r="W124" s="20">
        <f t="shared" si="24"/>
        <v>245649.87555633709</v>
      </c>
      <c r="X124" s="234">
        <f t="shared" si="25"/>
        <v>100</v>
      </c>
      <c r="Y124" s="236">
        <v>58956.397817134995</v>
      </c>
      <c r="Z124" s="233">
        <f t="shared" si="18"/>
        <v>22.821323236833667</v>
      </c>
      <c r="AA124" s="20">
        <v>199382.6879812697</v>
      </c>
      <c r="AB124" s="234">
        <f t="shared" si="19"/>
        <v>77.178676763166337</v>
      </c>
      <c r="AC124" s="20">
        <f t="shared" si="26"/>
        <v>258339.0857984047</v>
      </c>
      <c r="AD124" s="234">
        <f t="shared" si="27"/>
        <v>100</v>
      </c>
    </row>
    <row r="125" spans="2:30" hidden="1" x14ac:dyDescent="0.25"/>
    <row r="126" spans="2:30" hidden="1" x14ac:dyDescent="0.25">
      <c r="B126" s="182"/>
      <c r="C126" s="726" t="s">
        <v>102</v>
      </c>
      <c r="D126" s="726"/>
      <c r="E126" s="726" t="s">
        <v>103</v>
      </c>
      <c r="F126" s="726"/>
      <c r="G126" s="2"/>
      <c r="I126" s="2"/>
      <c r="J126" s="2"/>
      <c r="K126" s="2"/>
    </row>
    <row r="127" spans="2:30" hidden="1" x14ac:dyDescent="0.25">
      <c r="B127" s="189" t="s">
        <v>98</v>
      </c>
      <c r="C127" s="192" t="s">
        <v>99</v>
      </c>
      <c r="D127" s="185" t="s">
        <v>100</v>
      </c>
      <c r="E127" s="192" t="s">
        <v>99</v>
      </c>
      <c r="F127" s="185" t="s">
        <v>100</v>
      </c>
    </row>
    <row r="128" spans="2:30" hidden="1" x14ac:dyDescent="0.25">
      <c r="B128" s="182" t="s">
        <v>62</v>
      </c>
      <c r="C128" s="194">
        <f>(E112-C112)/C112*100</f>
        <v>-3.6445340043288712</v>
      </c>
      <c r="D128" s="14">
        <f>(F112-D112)/D112*100</f>
        <v>1.4921684161301343</v>
      </c>
      <c r="E128" s="194">
        <f>(G112-E112)/E112*100</f>
        <v>4.7871143397262861</v>
      </c>
      <c r="F128" s="14">
        <f>(H112-F112)/F112*100</f>
        <v>-1.8607732835419986</v>
      </c>
    </row>
    <row r="129" spans="2:6" hidden="1" x14ac:dyDescent="0.25">
      <c r="B129" t="s">
        <v>63</v>
      </c>
      <c r="C129" s="198">
        <f t="shared" ref="C129:F138" si="28">(E113-C113)/C113*100</f>
        <v>1.6024879989133423</v>
      </c>
      <c r="D129" s="2">
        <f t="shared" si="28"/>
        <v>-0.77828119332310941</v>
      </c>
      <c r="E129" s="198">
        <f t="shared" si="28"/>
        <v>1.768005945148875</v>
      </c>
      <c r="F129" s="2">
        <f t="shared" si="28"/>
        <v>-0.87927164536232061</v>
      </c>
    </row>
    <row r="130" spans="2:6" hidden="1" x14ac:dyDescent="0.25">
      <c r="B130" t="s">
        <v>64</v>
      </c>
      <c r="C130" s="198">
        <f t="shared" si="28"/>
        <v>-3.2300027672756393</v>
      </c>
      <c r="D130" s="2">
        <f t="shared" si="28"/>
        <v>1.0870055693760705</v>
      </c>
      <c r="E130" s="198">
        <f t="shared" si="28"/>
        <v>-1.9246468518934274</v>
      </c>
      <c r="F130" s="2">
        <f t="shared" si="28"/>
        <v>0.6200480202784987</v>
      </c>
    </row>
    <row r="131" spans="2:6" hidden="1" x14ac:dyDescent="0.25">
      <c r="B131" t="s">
        <v>65</v>
      </c>
      <c r="C131" s="198">
        <f t="shared" si="28"/>
        <v>16.866332677936395</v>
      </c>
      <c r="D131" s="2">
        <f t="shared" si="28"/>
        <v>-3.6321529095111758</v>
      </c>
      <c r="E131" s="198">
        <f t="shared" si="28"/>
        <v>-22.94797504826666</v>
      </c>
      <c r="F131" s="2">
        <f t="shared" si="28"/>
        <v>5.9930112014561923</v>
      </c>
    </row>
    <row r="132" spans="2:6" hidden="1" x14ac:dyDescent="0.25">
      <c r="B132" t="s">
        <v>66</v>
      </c>
      <c r="C132" s="198">
        <f t="shared" si="28"/>
        <v>4.1423923009577219</v>
      </c>
      <c r="D132" s="2">
        <f t="shared" si="28"/>
        <v>-0.95055230425677173</v>
      </c>
      <c r="E132" s="198">
        <f t="shared" si="28"/>
        <v>0.49861544849240591</v>
      </c>
      <c r="F132" s="2">
        <f t="shared" si="28"/>
        <v>-0.12030010729242598</v>
      </c>
    </row>
    <row r="133" spans="2:6" hidden="1" x14ac:dyDescent="0.25">
      <c r="B133" t="s">
        <v>67</v>
      </c>
      <c r="C133" s="198">
        <f t="shared" si="28"/>
        <v>0.97944622098212786</v>
      </c>
      <c r="D133" s="2">
        <f t="shared" si="28"/>
        <v>-0.17840300313624616</v>
      </c>
      <c r="E133" s="198">
        <f t="shared" si="28"/>
        <v>3.6307680502460036</v>
      </c>
      <c r="F133" s="2">
        <f t="shared" si="28"/>
        <v>-0.66900373432720861</v>
      </c>
    </row>
    <row r="134" spans="2:6" hidden="1" x14ac:dyDescent="0.25">
      <c r="B134" t="s">
        <v>68</v>
      </c>
      <c r="C134" s="198">
        <f t="shared" si="28"/>
        <v>-3.0957191224235356</v>
      </c>
      <c r="D134" s="2">
        <f t="shared" si="28"/>
        <v>1.478280632338457</v>
      </c>
      <c r="E134" s="198">
        <f t="shared" si="28"/>
        <v>59.861855886355109</v>
      </c>
      <c r="F134" s="2">
        <f t="shared" si="28"/>
        <v>-27.297028740819428</v>
      </c>
    </row>
    <row r="135" spans="2:6" hidden="1" x14ac:dyDescent="0.25">
      <c r="B135" t="s">
        <v>69</v>
      </c>
      <c r="C135" s="198">
        <f t="shared" si="28"/>
        <v>-4.3705935482991185</v>
      </c>
      <c r="D135" s="2">
        <f t="shared" si="28"/>
        <v>1.0648158454283665</v>
      </c>
      <c r="E135" s="198">
        <f t="shared" si="28"/>
        <v>4.2581117896728813</v>
      </c>
      <c r="F135" s="2">
        <f t="shared" si="28"/>
        <v>-0.98161822959993672</v>
      </c>
    </row>
    <row r="136" spans="2:6" hidden="1" x14ac:dyDescent="0.25">
      <c r="B136" t="s">
        <v>70</v>
      </c>
      <c r="C136" s="198">
        <f t="shared" si="28"/>
        <v>-17.410295184245069</v>
      </c>
      <c r="D136" s="2">
        <f t="shared" si="28"/>
        <v>5.4337647220434624</v>
      </c>
      <c r="E136" s="198">
        <f t="shared" si="28"/>
        <v>4.0084636775023679</v>
      </c>
      <c r="F136" s="2">
        <f t="shared" si="28"/>
        <v>-0.97998369009984854</v>
      </c>
    </row>
    <row r="137" spans="2:6" hidden="1" x14ac:dyDescent="0.25">
      <c r="B137" s="183" t="s">
        <v>71</v>
      </c>
      <c r="C137" s="201">
        <f t="shared" si="28"/>
        <v>-20.189383942480312</v>
      </c>
      <c r="D137" s="11">
        <f t="shared" si="28"/>
        <v>6.6449735517534583</v>
      </c>
      <c r="E137" s="201">
        <f t="shared" si="28"/>
        <v>14.749121713228696</v>
      </c>
      <c r="F137" s="11">
        <f t="shared" si="28"/>
        <v>-3.6329265831013502</v>
      </c>
    </row>
    <row r="138" spans="2:6" hidden="1" x14ac:dyDescent="0.25">
      <c r="B138" s="188" t="s">
        <v>1</v>
      </c>
      <c r="C138" s="207">
        <f t="shared" si="28"/>
        <v>-5.3094941500993542</v>
      </c>
      <c r="D138" s="21">
        <f t="shared" si="28"/>
        <v>1.5528626362588549</v>
      </c>
      <c r="E138" s="207">
        <f t="shared" si="28"/>
        <v>6.5061385385776411</v>
      </c>
      <c r="F138" s="21">
        <f t="shared" si="28"/>
        <v>-1.7742608390434567</v>
      </c>
    </row>
    <row r="139" spans="2:6" hidden="1" x14ac:dyDescent="0.25"/>
    <row r="140" spans="2:6" hidden="1" x14ac:dyDescent="0.25"/>
    <row r="141" spans="2:6" hidden="1" x14ac:dyDescent="0.25"/>
    <row r="142" spans="2:6" hidden="1" x14ac:dyDescent="0.25">
      <c r="B142" s="19"/>
      <c r="C142" s="43">
        <v>2019</v>
      </c>
      <c r="D142" s="43">
        <v>2020</v>
      </c>
      <c r="E142" s="43">
        <v>2021</v>
      </c>
    </row>
    <row r="143" spans="2:6" hidden="1" x14ac:dyDescent="0.25">
      <c r="B143" s="182" t="s">
        <v>62</v>
      </c>
      <c r="C143" s="1">
        <v>33932</v>
      </c>
      <c r="D143">
        <v>33247</v>
      </c>
      <c r="E143">
        <v>34739</v>
      </c>
    </row>
    <row r="144" spans="2:6" hidden="1" x14ac:dyDescent="0.25">
      <c r="B144" t="s">
        <v>63</v>
      </c>
      <c r="C144" s="1">
        <v>21988</v>
      </c>
      <c r="D144">
        <v>18128</v>
      </c>
      <c r="E144">
        <v>20689</v>
      </c>
    </row>
    <row r="145" spans="2:5" hidden="1" x14ac:dyDescent="0.25">
      <c r="B145" t="s">
        <v>64</v>
      </c>
      <c r="C145" s="1">
        <v>22919</v>
      </c>
      <c r="D145">
        <v>21352</v>
      </c>
      <c r="E145">
        <v>23903</v>
      </c>
    </row>
    <row r="146" spans="2:5" hidden="1" x14ac:dyDescent="0.25">
      <c r="B146" t="s">
        <v>65</v>
      </c>
      <c r="C146" s="1">
        <v>1346</v>
      </c>
      <c r="D146">
        <v>1481</v>
      </c>
      <c r="E146">
        <v>2103</v>
      </c>
    </row>
    <row r="147" spans="2:5" hidden="1" x14ac:dyDescent="0.25">
      <c r="B147" t="s">
        <v>66</v>
      </c>
      <c r="C147" s="1">
        <v>5881</v>
      </c>
      <c r="D147">
        <v>5470</v>
      </c>
      <c r="E147">
        <v>5417</v>
      </c>
    </row>
    <row r="148" spans="2:5" hidden="1" x14ac:dyDescent="0.25">
      <c r="B148" t="s">
        <v>67</v>
      </c>
      <c r="C148" s="1">
        <v>33946</v>
      </c>
      <c r="D148">
        <v>34295</v>
      </c>
      <c r="E148">
        <v>35249</v>
      </c>
    </row>
    <row r="149" spans="2:5" hidden="1" x14ac:dyDescent="0.25">
      <c r="B149" t="s">
        <v>68</v>
      </c>
      <c r="C149" s="1">
        <v>6879</v>
      </c>
      <c r="D149">
        <v>4297</v>
      </c>
      <c r="E149">
        <v>6407</v>
      </c>
    </row>
    <row r="150" spans="2:5" hidden="1" x14ac:dyDescent="0.25">
      <c r="B150" t="s">
        <v>69</v>
      </c>
      <c r="C150" s="1">
        <v>106644</v>
      </c>
      <c r="D150">
        <v>107481</v>
      </c>
      <c r="E150">
        <v>107191</v>
      </c>
    </row>
    <row r="151" spans="2:5" hidden="1" x14ac:dyDescent="0.25">
      <c r="B151" t="s">
        <v>70</v>
      </c>
      <c r="C151" s="1">
        <v>13212</v>
      </c>
      <c r="D151">
        <v>11530</v>
      </c>
      <c r="E151">
        <v>13101</v>
      </c>
    </row>
    <row r="152" spans="2:5" hidden="1" x14ac:dyDescent="0.25">
      <c r="B152" s="183" t="s">
        <v>71</v>
      </c>
      <c r="C152" s="10">
        <v>9155</v>
      </c>
      <c r="D152">
        <v>8370</v>
      </c>
      <c r="E152">
        <v>9539</v>
      </c>
    </row>
    <row r="153" spans="2:5" hidden="1" x14ac:dyDescent="0.25">
      <c r="B153" s="188" t="s">
        <v>1</v>
      </c>
      <c r="C153" s="184">
        <v>255902</v>
      </c>
      <c r="D153" s="184">
        <v>245650</v>
      </c>
      <c r="E153" s="184">
        <v>258339</v>
      </c>
    </row>
    <row r="154" spans="2:5" hidden="1" x14ac:dyDescent="0.25">
      <c r="C154" s="1"/>
      <c r="D154" s="1"/>
      <c r="E154" s="1"/>
    </row>
    <row r="155" spans="2:5" hidden="1" x14ac:dyDescent="0.25">
      <c r="B155" s="19"/>
      <c r="C155" s="43">
        <v>2019</v>
      </c>
      <c r="D155" s="43">
        <v>2020</v>
      </c>
      <c r="E155" s="43">
        <v>2021</v>
      </c>
    </row>
    <row r="156" spans="2:5" hidden="1" x14ac:dyDescent="0.25">
      <c r="B156" s="182" t="s">
        <v>62</v>
      </c>
      <c r="C156" s="2">
        <f>C143/C$153*100</f>
        <v>13.259763503216075</v>
      </c>
      <c r="D156" s="2">
        <f>D143/D$153*100</f>
        <v>13.534296763688175</v>
      </c>
      <c r="E156" s="2">
        <f>E143/E$153*100</f>
        <v>13.447059870944766</v>
      </c>
    </row>
    <row r="157" spans="2:5" hidden="1" x14ac:dyDescent="0.25">
      <c r="B157" t="s">
        <v>63</v>
      </c>
      <c r="C157" s="2">
        <f t="shared" ref="C157:E166" si="29">C144/C$153*100</f>
        <v>8.5923517596579941</v>
      </c>
      <c r="D157" s="2">
        <f t="shared" si="29"/>
        <v>7.3796051292489313</v>
      </c>
      <c r="E157" s="2">
        <f t="shared" si="29"/>
        <v>8.0084694916369568</v>
      </c>
    </row>
    <row r="158" spans="2:5" hidden="1" x14ac:dyDescent="0.25">
      <c r="B158" t="s">
        <v>64</v>
      </c>
      <c r="C158" s="2">
        <f t="shared" si="29"/>
        <v>8.9561629061124961</v>
      </c>
      <c r="D158" s="2">
        <f t="shared" si="29"/>
        <v>8.6920415224913494</v>
      </c>
      <c r="E158" s="2">
        <f t="shared" si="29"/>
        <v>9.2525712339213211</v>
      </c>
    </row>
    <row r="159" spans="2:5" hidden="1" x14ac:dyDescent="0.25">
      <c r="B159" t="s">
        <v>65</v>
      </c>
      <c r="C159" s="2">
        <f t="shared" si="29"/>
        <v>0.52598260271510189</v>
      </c>
      <c r="D159" s="2">
        <f t="shared" si="29"/>
        <v>0.60289029106452263</v>
      </c>
      <c r="E159" s="2">
        <f t="shared" si="29"/>
        <v>0.8140466596216599</v>
      </c>
    </row>
    <row r="160" spans="2:5" hidden="1" x14ac:dyDescent="0.25">
      <c r="B160" t="s">
        <v>66</v>
      </c>
      <c r="C160" s="2">
        <f t="shared" si="29"/>
        <v>2.2981453837797283</v>
      </c>
      <c r="D160" s="2">
        <f t="shared" si="29"/>
        <v>2.2267453694280479</v>
      </c>
      <c r="E160" s="2">
        <f t="shared" si="29"/>
        <v>2.0968572302284985</v>
      </c>
    </row>
    <row r="161" spans="2:8" hidden="1" x14ac:dyDescent="0.25">
      <c r="B161" t="s">
        <v>67</v>
      </c>
      <c r="C161" s="2">
        <f t="shared" si="29"/>
        <v>13.265234347523661</v>
      </c>
      <c r="D161" s="2">
        <f t="shared" si="29"/>
        <v>13.960920008141663</v>
      </c>
      <c r="E161" s="2">
        <f t="shared" si="29"/>
        <v>13.644474895389392</v>
      </c>
    </row>
    <row r="162" spans="2:8" hidden="1" x14ac:dyDescent="0.25">
      <c r="B162" t="s">
        <v>68</v>
      </c>
      <c r="C162" s="2">
        <f t="shared" si="29"/>
        <v>2.6881384279919658</v>
      </c>
      <c r="D162" s="2">
        <f t="shared" si="29"/>
        <v>1.749236718909017</v>
      </c>
      <c r="E162" s="2">
        <f t="shared" si="29"/>
        <v>2.4800746306210057</v>
      </c>
    </row>
    <row r="163" spans="2:8" hidden="1" x14ac:dyDescent="0.25">
      <c r="B163" t="s">
        <v>69</v>
      </c>
      <c r="C163" s="2">
        <f t="shared" si="29"/>
        <v>41.673765738446747</v>
      </c>
      <c r="D163" s="2">
        <f t="shared" si="29"/>
        <v>43.753714634642783</v>
      </c>
      <c r="E163" s="2">
        <f t="shared" si="29"/>
        <v>41.492380167144724</v>
      </c>
    </row>
    <row r="164" spans="2:8" hidden="1" x14ac:dyDescent="0.25">
      <c r="B164" t="s">
        <v>70</v>
      </c>
      <c r="C164" s="2">
        <f t="shared" si="29"/>
        <v>5.1629139279880585</v>
      </c>
      <c r="D164" s="2">
        <f t="shared" si="29"/>
        <v>4.6936698554854468</v>
      </c>
      <c r="E164" s="2">
        <f t="shared" si="29"/>
        <v>5.0712435985275164</v>
      </c>
    </row>
    <row r="165" spans="2:8" hidden="1" x14ac:dyDescent="0.25">
      <c r="B165" s="183" t="s">
        <v>71</v>
      </c>
      <c r="C165" s="2">
        <f t="shared" si="29"/>
        <v>3.5775414025681704</v>
      </c>
      <c r="D165" s="2">
        <f t="shared" si="29"/>
        <v>3.4072867901485853</v>
      </c>
      <c r="E165" s="2">
        <f t="shared" si="29"/>
        <v>3.6924351336809389</v>
      </c>
    </row>
    <row r="166" spans="2:8" hidden="1" x14ac:dyDescent="0.25">
      <c r="B166" s="188" t="s">
        <v>1</v>
      </c>
      <c r="C166" s="21">
        <f t="shared" si="29"/>
        <v>100</v>
      </c>
      <c r="D166" s="21">
        <f t="shared" si="29"/>
        <v>100</v>
      </c>
      <c r="E166" s="21">
        <f t="shared" si="29"/>
        <v>100</v>
      </c>
    </row>
    <row r="167" spans="2:8" hidden="1" x14ac:dyDescent="0.25"/>
    <row r="168" spans="2:8" hidden="1" x14ac:dyDescent="0.25"/>
    <row r="169" spans="2:8" hidden="1" x14ac:dyDescent="0.25"/>
    <row r="170" spans="2:8" hidden="1" x14ac:dyDescent="0.25"/>
    <row r="171" spans="2:8" hidden="1" x14ac:dyDescent="0.25">
      <c r="C171" s="619">
        <v>2019</v>
      </c>
      <c r="D171" s="619"/>
      <c r="E171" s="619">
        <v>2020</v>
      </c>
      <c r="F171" s="619"/>
      <c r="G171" s="619">
        <v>2021</v>
      </c>
      <c r="H171" s="619"/>
    </row>
    <row r="172" spans="2:8" hidden="1" x14ac:dyDescent="0.25">
      <c r="C172" s="192" t="s">
        <v>99</v>
      </c>
      <c r="D172" s="185" t="s">
        <v>100</v>
      </c>
      <c r="E172" s="192" t="s">
        <v>99</v>
      </c>
      <c r="F172" s="185" t="s">
        <v>100</v>
      </c>
      <c r="G172" s="192" t="s">
        <v>99</v>
      </c>
      <c r="H172" s="185" t="s">
        <v>100</v>
      </c>
    </row>
    <row r="173" spans="2:8" hidden="1" x14ac:dyDescent="0.25">
      <c r="B173" t="s">
        <v>62</v>
      </c>
      <c r="C173" s="2">
        <v>17.02173664124938</v>
      </c>
      <c r="D173" s="2">
        <v>12.159281810080449</v>
      </c>
      <c r="E173" s="2">
        <v>17.679877662136377</v>
      </c>
      <c r="F173" s="2">
        <v>12.403771427431478</v>
      </c>
      <c r="G173" s="2">
        <v>17.28237820961591</v>
      </c>
      <c r="H173" s="2">
        <v>12.312949227694565</v>
      </c>
    </row>
    <row r="174" spans="2:8" hidden="1" x14ac:dyDescent="0.25">
      <c r="B174" t="s">
        <v>63</v>
      </c>
      <c r="C174" s="2">
        <v>12.412964164908045</v>
      </c>
      <c r="D174" s="2">
        <v>7.4750421356338217</v>
      </c>
      <c r="E174" s="2">
        <v>11.438763959417475</v>
      </c>
      <c r="F174" s="2">
        <v>6.2724023870938508</v>
      </c>
      <c r="G174" s="2">
        <v>11.861850991354498</v>
      </c>
      <c r="H174" s="2">
        <v>6.8692580369555873</v>
      </c>
    </row>
    <row r="175" spans="2:8" hidden="1" x14ac:dyDescent="0.25">
      <c r="B175" t="s">
        <v>64</v>
      </c>
      <c r="C175" s="2">
        <v>9.9658328112816932</v>
      </c>
      <c r="D175" s="2">
        <v>8.6609317454218218</v>
      </c>
      <c r="E175" s="2">
        <v>9.8840763434434074</v>
      </c>
      <c r="F175" s="2">
        <v>8.3667343489997261</v>
      </c>
      <c r="G175" s="2">
        <v>9.6889859056564003</v>
      </c>
      <c r="H175" s="2">
        <v>9.1237249921594881</v>
      </c>
    </row>
    <row r="176" spans="2:8" hidden="1" x14ac:dyDescent="0.25">
      <c r="B176" t="s">
        <v>65</v>
      </c>
      <c r="C176" s="2">
        <v>0.41176510469378336</v>
      </c>
      <c r="D176" s="2">
        <v>0.5592242191630441</v>
      </c>
      <c r="E176" s="2">
        <v>0.58250811335793706</v>
      </c>
      <c r="F176" s="2">
        <v>0.60826862900127732</v>
      </c>
      <c r="G176" s="2">
        <v>0.56924686504787203</v>
      </c>
      <c r="H176" s="2">
        <v>0.88661810385170026</v>
      </c>
    </row>
    <row r="177" spans="2:8" hidden="1" x14ac:dyDescent="0.25">
      <c r="B177" t="s">
        <v>66</v>
      </c>
      <c r="C177" s="2">
        <v>1.8955584877685117</v>
      </c>
      <c r="D177" s="2">
        <v>2.4159741875390597</v>
      </c>
      <c r="E177" s="2">
        <v>2.0199791036115529</v>
      </c>
      <c r="F177" s="2">
        <v>2.2831831593497953</v>
      </c>
      <c r="G177" s="2">
        <v>1.7949355398214244</v>
      </c>
      <c r="H177" s="2">
        <v>2.1862972888605241</v>
      </c>
    </row>
    <row r="178" spans="2:8" hidden="1" x14ac:dyDescent="0.25">
      <c r="B178" t="s">
        <v>67</v>
      </c>
      <c r="C178" s="2">
        <v>9.0323206081454632</v>
      </c>
      <c r="D178" s="2">
        <v>14.502994180607082</v>
      </c>
      <c r="E178" s="2">
        <v>10.137521083109004</v>
      </c>
      <c r="F178" s="2">
        <v>15.003614395091081</v>
      </c>
      <c r="G178" s="2">
        <v>9.6402376347188241</v>
      </c>
      <c r="H178" s="2">
        <v>14.82850169427361</v>
      </c>
    </row>
    <row r="179" spans="2:8" hidden="1" x14ac:dyDescent="0.25">
      <c r="B179" t="s">
        <v>68</v>
      </c>
      <c r="C179" s="2">
        <v>3.8393548527847732</v>
      </c>
      <c r="D179" s="2">
        <v>2.3514882353394002</v>
      </c>
      <c r="E179" s="2">
        <v>2.5567199747743627</v>
      </c>
      <c r="F179" s="2">
        <v>1.5290163338731368</v>
      </c>
      <c r="G179" s="2">
        <v>5.4412785733483719</v>
      </c>
      <c r="H179" s="2">
        <v>1.6046730707837107</v>
      </c>
    </row>
    <row r="180" spans="2:8" hidden="1" x14ac:dyDescent="0.25">
      <c r="B180" t="s">
        <v>69</v>
      </c>
      <c r="C180" s="2">
        <v>36.078352345580008</v>
      </c>
      <c r="D180" s="2">
        <v>43.310430893417241</v>
      </c>
      <c r="E180" s="2">
        <v>38.254354083822264</v>
      </c>
      <c r="F180" s="2">
        <v>45.253219027724001</v>
      </c>
      <c r="G180" s="2">
        <v>35.511592323221322</v>
      </c>
      <c r="H180" s="2">
        <v>43.260750904162379</v>
      </c>
    </row>
    <row r="181" spans="2:8" hidden="1" x14ac:dyDescent="0.25">
      <c r="B181" t="s">
        <v>70</v>
      </c>
      <c r="C181" s="2">
        <v>5.4270243202299042</v>
      </c>
      <c r="D181" s="2">
        <v>5.0856558309714348</v>
      </c>
      <c r="E181" s="2">
        <v>4.3033232789360181</v>
      </c>
      <c r="F181" s="2">
        <v>4.8001768489439272</v>
      </c>
      <c r="G181" s="2">
        <v>4.5402780352264731</v>
      </c>
      <c r="H181" s="2">
        <v>5.2280455136295219</v>
      </c>
    </row>
    <row r="182" spans="2:8" hidden="1" x14ac:dyDescent="0.25">
      <c r="B182" t="s">
        <v>71</v>
      </c>
      <c r="C182" s="2">
        <v>3.9150906633584679</v>
      </c>
      <c r="D182" s="2">
        <v>3.4789767618267629</v>
      </c>
      <c r="E182" s="2">
        <v>3.1428763973919227</v>
      </c>
      <c r="F182" s="2">
        <v>3.4796134424914595</v>
      </c>
      <c r="G182" s="2">
        <v>3.6692159219892084</v>
      </c>
      <c r="H182" s="2">
        <v>3.6991811676287374</v>
      </c>
    </row>
    <row r="183" spans="2:8" hidden="1" x14ac:dyDescent="0.25">
      <c r="B183" t="s">
        <v>1</v>
      </c>
      <c r="C183" s="2">
        <v>100</v>
      </c>
      <c r="D183" s="2">
        <v>100</v>
      </c>
      <c r="E183" s="2">
        <v>100</v>
      </c>
      <c r="F183" s="2">
        <v>100</v>
      </c>
      <c r="G183" s="2">
        <v>100</v>
      </c>
      <c r="H183" s="2">
        <v>100</v>
      </c>
    </row>
    <row r="184" spans="2:8" hidden="1" x14ac:dyDescent="0.25"/>
    <row r="185" spans="2:8" hidden="1" x14ac:dyDescent="0.25"/>
    <row r="186" spans="2:8" hidden="1" x14ac:dyDescent="0.25"/>
    <row r="187" spans="2:8" hidden="1" x14ac:dyDescent="0.25">
      <c r="B187">
        <v>2021</v>
      </c>
    </row>
    <row r="188" spans="2:8" hidden="1" x14ac:dyDescent="0.25">
      <c r="C188" s="1" t="s">
        <v>99</v>
      </c>
      <c r="D188" s="1" t="s">
        <v>100</v>
      </c>
      <c r="E188" s="1" t="s">
        <v>1</v>
      </c>
    </row>
    <row r="189" spans="2:8" hidden="1" x14ac:dyDescent="0.25">
      <c r="B189" t="s">
        <v>62</v>
      </c>
      <c r="C189" s="13">
        <v>10189.067649523007</v>
      </c>
      <c r="D189" s="13">
        <v>24549.889139946412</v>
      </c>
      <c r="E189" s="13">
        <v>34738.956789469354</v>
      </c>
    </row>
    <row r="190" spans="2:8" hidden="1" x14ac:dyDescent="0.25">
      <c r="B190" t="s">
        <v>63</v>
      </c>
      <c r="C190" s="1">
        <v>6993.3200589387288</v>
      </c>
      <c r="D190" s="1">
        <v>13696.111318451452</v>
      </c>
      <c r="E190" s="1">
        <v>20689.431377390021</v>
      </c>
    </row>
    <row r="191" spans="2:8" hidden="1" x14ac:dyDescent="0.25">
      <c r="B191" t="s">
        <v>64</v>
      </c>
      <c r="C191" s="1">
        <v>5712.2770749849269</v>
      </c>
      <c r="D191" s="1">
        <v>18191.128133386475</v>
      </c>
      <c r="E191" s="1">
        <v>23903.405208371456</v>
      </c>
    </row>
    <row r="192" spans="2:8" hidden="1" x14ac:dyDescent="0.25">
      <c r="B192" t="s">
        <v>65</v>
      </c>
      <c r="C192" s="1">
        <v>335.607446319193</v>
      </c>
      <c r="D192" s="1">
        <v>1767.7630075880852</v>
      </c>
      <c r="E192" s="1">
        <v>2103.3704539072937</v>
      </c>
    </row>
    <row r="193" spans="2:5" hidden="1" x14ac:dyDescent="0.25">
      <c r="B193" t="s">
        <v>66</v>
      </c>
      <c r="C193" s="1">
        <v>1058.2293374182584</v>
      </c>
      <c r="D193" s="1">
        <v>4359.0983017917379</v>
      </c>
      <c r="E193" s="1">
        <v>5417.327639210057</v>
      </c>
    </row>
    <row r="194" spans="2:5" hidden="1" x14ac:dyDescent="0.25">
      <c r="B194" t="s">
        <v>67</v>
      </c>
      <c r="C194" s="1">
        <v>5683.5368504419948</v>
      </c>
      <c r="D194" s="1">
        <v>29565.465265390845</v>
      </c>
      <c r="E194" s="1">
        <v>35249.002115833042</v>
      </c>
    </row>
    <row r="195" spans="2:5" hidden="1" x14ac:dyDescent="0.25">
      <c r="B195" t="s">
        <v>68</v>
      </c>
      <c r="C195" s="1">
        <v>3207.9818420417942</v>
      </c>
      <c r="D195" s="1">
        <v>3199.4403018401449</v>
      </c>
      <c r="E195" s="1">
        <v>6407.422143881905</v>
      </c>
    </row>
    <row r="196" spans="2:5" hidden="1" x14ac:dyDescent="0.25">
      <c r="B196" t="s">
        <v>69</v>
      </c>
      <c r="C196" s="1">
        <v>20936.355641277532</v>
      </c>
      <c r="D196" s="1">
        <v>86254.447993600377</v>
      </c>
      <c r="E196" s="1">
        <v>107190.8036348793</v>
      </c>
    </row>
    <row r="197" spans="2:5" hidden="1" x14ac:dyDescent="0.25">
      <c r="B197" t="s">
        <v>70</v>
      </c>
      <c r="C197" s="1">
        <v>2676.7843804521203</v>
      </c>
      <c r="D197" s="1">
        <v>10423.81767395872</v>
      </c>
      <c r="E197" s="1">
        <v>13100.60205441098</v>
      </c>
    </row>
    <row r="198" spans="2:5" hidden="1" x14ac:dyDescent="0.25">
      <c r="B198" t="s">
        <v>71</v>
      </c>
      <c r="C198" s="10">
        <v>2163.2375357376154</v>
      </c>
      <c r="D198" s="10">
        <v>7375.5268453150948</v>
      </c>
      <c r="E198" s="10">
        <v>9538.7643810527825</v>
      </c>
    </row>
    <row r="199" spans="2:5" hidden="1" x14ac:dyDescent="0.25">
      <c r="B199" s="19" t="s">
        <v>1</v>
      </c>
      <c r="C199" s="184">
        <v>58956.397817134995</v>
      </c>
      <c r="D199" s="184">
        <v>199382.6879812697</v>
      </c>
      <c r="E199" s="184">
        <v>258339.08579840473</v>
      </c>
    </row>
    <row r="200" spans="2:5" hidden="1" x14ac:dyDescent="0.25"/>
    <row r="201" spans="2:5" hidden="1" x14ac:dyDescent="0.25"/>
    <row r="202" spans="2:5" hidden="1" x14ac:dyDescent="0.25"/>
    <row r="203" spans="2:5" hidden="1" x14ac:dyDescent="0.25"/>
    <row r="204" spans="2:5" hidden="1" x14ac:dyDescent="0.25"/>
    <row r="205" spans="2:5" hidden="1" x14ac:dyDescent="0.25"/>
    <row r="206" spans="2:5" hidden="1" x14ac:dyDescent="0.25"/>
    <row r="207" spans="2:5" hidden="1" x14ac:dyDescent="0.25"/>
    <row r="208" spans="2:5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</sheetData>
  <mergeCells count="38">
    <mergeCell ref="W96:AA96"/>
    <mergeCell ref="C17:D17"/>
    <mergeCell ref="E17:F17"/>
    <mergeCell ref="G17:H17"/>
    <mergeCell ref="C80:D80"/>
    <mergeCell ref="E80:F80"/>
    <mergeCell ref="G80:H80"/>
    <mergeCell ref="C96:D96"/>
    <mergeCell ref="E96:F96"/>
    <mergeCell ref="G96:H96"/>
    <mergeCell ref="M96:Q96"/>
    <mergeCell ref="R96:V96"/>
    <mergeCell ref="Y111:AD111"/>
    <mergeCell ref="M97:N97"/>
    <mergeCell ref="O97:P97"/>
    <mergeCell ref="R97:S97"/>
    <mergeCell ref="T97:U97"/>
    <mergeCell ref="W97:X97"/>
    <mergeCell ref="Y97:Z97"/>
    <mergeCell ref="C110:D110"/>
    <mergeCell ref="E110:F110"/>
    <mergeCell ref="G110:H110"/>
    <mergeCell ref="M111:R111"/>
    <mergeCell ref="S111:X111"/>
    <mergeCell ref="C171:D171"/>
    <mergeCell ref="E171:F171"/>
    <mergeCell ref="G171:H171"/>
    <mergeCell ref="M112:N112"/>
    <mergeCell ref="O112:P112"/>
    <mergeCell ref="Y112:Z112"/>
    <mergeCell ref="AA112:AB112"/>
    <mergeCell ref="AC112:AD112"/>
    <mergeCell ref="C126:D126"/>
    <mergeCell ref="E126:F126"/>
    <mergeCell ref="Q112:R112"/>
    <mergeCell ref="S112:T112"/>
    <mergeCell ref="U112:V112"/>
    <mergeCell ref="W112:X112"/>
  </mergeCell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0F95-29CD-4A0B-9669-E9E3308260B1}">
  <dimension ref="A1:W62"/>
  <sheetViews>
    <sheetView topLeftCell="L32" workbookViewId="0">
      <selection activeCell="U71" sqref="U71"/>
    </sheetView>
  </sheetViews>
  <sheetFormatPr defaultRowHeight="15" x14ac:dyDescent="0.25"/>
  <cols>
    <col min="1" max="1" width="18.5703125" style="237" hidden="1" customWidth="1"/>
    <col min="2" max="2" width="14.85546875" style="29" hidden="1" customWidth="1"/>
    <col min="3" max="11" width="12.28515625" style="29" hidden="1" customWidth="1"/>
    <col min="12" max="12" width="27.42578125" style="29" customWidth="1"/>
    <col min="13" max="13" width="24.140625" style="29" customWidth="1"/>
    <col min="14" max="14" width="18.7109375" style="29" customWidth="1"/>
    <col min="15" max="15" width="11.7109375" style="29" customWidth="1"/>
    <col min="16" max="16" width="11.140625" style="29" customWidth="1"/>
    <col min="17" max="17" width="8" style="29" customWidth="1"/>
    <col min="18" max="18" width="11.140625" style="29" customWidth="1"/>
    <col min="19" max="19" width="10" style="29" customWidth="1"/>
    <col min="20" max="20" width="9.140625" style="29"/>
    <col min="21" max="21" width="12.140625" style="29" customWidth="1"/>
    <col min="22" max="22" width="10.7109375" style="29" customWidth="1"/>
    <col min="23" max="16384" width="9.140625" style="29"/>
  </cols>
  <sheetData>
    <row r="1" spans="1:12" ht="60" hidden="1" x14ac:dyDescent="0.25">
      <c r="A1" s="739"/>
      <c r="B1" s="737" t="s">
        <v>43</v>
      </c>
      <c r="C1" s="238" t="s">
        <v>104</v>
      </c>
      <c r="D1" s="239" t="s">
        <v>105</v>
      </c>
      <c r="E1" s="240" t="s">
        <v>106</v>
      </c>
      <c r="F1" s="239" t="s">
        <v>107</v>
      </c>
      <c r="G1" s="239" t="s">
        <v>108</v>
      </c>
      <c r="H1" s="239" t="s">
        <v>109</v>
      </c>
      <c r="I1" s="238" t="s">
        <v>110</v>
      </c>
      <c r="J1" s="239" t="s">
        <v>111</v>
      </c>
      <c r="K1" s="240" t="s">
        <v>112</v>
      </c>
    </row>
    <row r="2" spans="1:12" hidden="1" x14ac:dyDescent="0.25">
      <c r="A2" s="740"/>
      <c r="B2" s="738"/>
      <c r="C2" s="242" t="s">
        <v>113</v>
      </c>
      <c r="D2" s="243" t="s">
        <v>113</v>
      </c>
      <c r="E2" s="244" t="s">
        <v>113</v>
      </c>
      <c r="F2" s="243" t="s">
        <v>113</v>
      </c>
      <c r="G2" s="243" t="s">
        <v>113</v>
      </c>
      <c r="H2" s="243" t="s">
        <v>113</v>
      </c>
      <c r="I2" s="242" t="s">
        <v>113</v>
      </c>
      <c r="J2" s="243" t="s">
        <v>113</v>
      </c>
      <c r="K2" s="244" t="s">
        <v>113</v>
      </c>
    </row>
    <row r="3" spans="1:12" hidden="1" x14ac:dyDescent="0.25">
      <c r="A3" s="736" t="s">
        <v>74</v>
      </c>
      <c r="B3" s="33" t="s">
        <v>15</v>
      </c>
      <c r="C3" s="172">
        <v>19.865550399755371</v>
      </c>
      <c r="D3" s="33">
        <v>18.554420144919462</v>
      </c>
      <c r="E3" s="173">
        <v>19.699587092258582</v>
      </c>
      <c r="F3" s="33">
        <v>2.5789926712032623</v>
      </c>
      <c r="G3" s="33">
        <v>2.775964367859546</v>
      </c>
      <c r="H3" s="33">
        <v>2.7331316450230352</v>
      </c>
      <c r="I3" s="172">
        <v>22.44454307095862</v>
      </c>
      <c r="J3" s="33">
        <v>21.330384512779002</v>
      </c>
      <c r="K3" s="173">
        <v>22.432718737281615</v>
      </c>
      <c r="L3" s="35"/>
    </row>
    <row r="4" spans="1:12" hidden="1" x14ac:dyDescent="0.25">
      <c r="A4" s="737"/>
      <c r="B4" s="35" t="s">
        <v>16</v>
      </c>
      <c r="C4" s="174">
        <v>6.827124945191497</v>
      </c>
      <c r="D4" s="35">
        <v>6.2837477411919114</v>
      </c>
      <c r="E4" s="90">
        <v>7.394242569259359</v>
      </c>
      <c r="F4" s="35">
        <v>0.90904933724278691</v>
      </c>
      <c r="G4" s="35">
        <v>0.86093354386805077</v>
      </c>
      <c r="H4" s="35">
        <v>0.96809192011561063</v>
      </c>
      <c r="I4" s="174">
        <v>7.7361742824342903</v>
      </c>
      <c r="J4" s="35">
        <v>7.1446812850599679</v>
      </c>
      <c r="K4" s="90">
        <v>8.3623344893749874</v>
      </c>
    </row>
    <row r="5" spans="1:12" hidden="1" x14ac:dyDescent="0.25">
      <c r="A5" s="737"/>
      <c r="B5" s="38" t="s">
        <v>17</v>
      </c>
      <c r="C5" s="175">
        <v>4.2367577434199912</v>
      </c>
      <c r="D5" s="38">
        <v>3.290301676577243</v>
      </c>
      <c r="E5" s="176">
        <v>3.9287183307876554</v>
      </c>
      <c r="F5" s="38">
        <v>1.0160062296062533</v>
      </c>
      <c r="G5" s="38">
        <v>0.90008681080526864</v>
      </c>
      <c r="H5" s="38">
        <v>1.0119658969489209</v>
      </c>
      <c r="I5" s="175">
        <v>5.2527639730262203</v>
      </c>
      <c r="J5" s="38">
        <v>4.1903884873825215</v>
      </c>
      <c r="K5" s="176">
        <v>4.9406842277366145</v>
      </c>
    </row>
    <row r="6" spans="1:12" hidden="1" x14ac:dyDescent="0.25">
      <c r="A6" s="738"/>
      <c r="B6" s="41" t="s">
        <v>1</v>
      </c>
      <c r="C6" s="177">
        <v>5.2354061151063993</v>
      </c>
      <c r="D6" s="41">
        <v>4.4164341121237047</v>
      </c>
      <c r="E6" s="118">
        <v>5.2134781843141562</v>
      </c>
      <c r="F6" s="41">
        <v>0.99681237862302763</v>
      </c>
      <c r="G6" s="41">
        <v>0.90607275312846414</v>
      </c>
      <c r="H6" s="41">
        <v>1.0148720218351213</v>
      </c>
      <c r="I6" s="177">
        <v>6.2322184937294534</v>
      </c>
      <c r="J6" s="41">
        <v>5.3225068652521648</v>
      </c>
      <c r="K6" s="118">
        <v>6.2283502061492619</v>
      </c>
    </row>
    <row r="7" spans="1:12" hidden="1" x14ac:dyDescent="0.25">
      <c r="A7" s="736" t="s">
        <v>75</v>
      </c>
      <c r="B7" s="33" t="s">
        <v>15</v>
      </c>
      <c r="C7" s="172">
        <v>5.7731977997663639</v>
      </c>
      <c r="D7" s="33">
        <v>6.1380035623064186</v>
      </c>
      <c r="E7" s="173">
        <v>6.4807655169704041</v>
      </c>
      <c r="F7" s="33">
        <v>0.6939246565857996</v>
      </c>
      <c r="G7" s="33">
        <v>0.71045101348572615</v>
      </c>
      <c r="H7" s="33">
        <v>0.77217746312603963</v>
      </c>
      <c r="I7" s="172">
        <v>6.4671224563521461</v>
      </c>
      <c r="J7" s="33">
        <v>6.8484545757921564</v>
      </c>
      <c r="K7" s="173">
        <v>7.2529429800964209</v>
      </c>
    </row>
    <row r="8" spans="1:12" hidden="1" x14ac:dyDescent="0.25">
      <c r="A8" s="737"/>
      <c r="B8" s="35" t="s">
        <v>16</v>
      </c>
      <c r="C8" s="174">
        <v>3.676453679723036</v>
      </c>
      <c r="D8" s="35">
        <v>3.2687156596529543</v>
      </c>
      <c r="E8" s="90">
        <v>3.5274628199483318</v>
      </c>
      <c r="F8" s="35">
        <v>0.89894321971791225</v>
      </c>
      <c r="G8" s="35">
        <v>0.87772103815863123</v>
      </c>
      <c r="H8" s="35">
        <v>0.8855120047602888</v>
      </c>
      <c r="I8" s="174">
        <v>4.5753968994409417</v>
      </c>
      <c r="J8" s="35">
        <v>4.1464366978115654</v>
      </c>
      <c r="K8" s="90">
        <v>4.4129748247086642</v>
      </c>
    </row>
    <row r="9" spans="1:12" hidden="1" x14ac:dyDescent="0.25">
      <c r="A9" s="737"/>
      <c r="B9" s="38" t="s">
        <v>17</v>
      </c>
      <c r="C9" s="175">
        <v>7.3994525879898649</v>
      </c>
      <c r="D9" s="38">
        <v>7.5877083025303467</v>
      </c>
      <c r="E9" s="176">
        <v>7.668862812982268</v>
      </c>
      <c r="F9" s="38">
        <v>0.77648313513450629</v>
      </c>
      <c r="G9" s="38">
        <v>0.71602479253526585</v>
      </c>
      <c r="H9" s="38">
        <v>0.74868636933313071</v>
      </c>
      <c r="I9" s="175">
        <v>8.1759357231244003</v>
      </c>
      <c r="J9" s="38">
        <v>8.3037330950655583</v>
      </c>
      <c r="K9" s="176">
        <v>8.4175491823153976</v>
      </c>
    </row>
    <row r="10" spans="1:12" hidden="1" x14ac:dyDescent="0.25">
      <c r="A10" s="738"/>
      <c r="B10" s="41" t="s">
        <v>1</v>
      </c>
      <c r="C10" s="177">
        <v>5.0097506595716261</v>
      </c>
      <c r="D10" s="41">
        <v>4.9220239449456384</v>
      </c>
      <c r="E10" s="118">
        <v>5.16206246200609</v>
      </c>
      <c r="F10" s="41">
        <v>0.82190002889460034</v>
      </c>
      <c r="G10" s="41">
        <v>0.80122478902462846</v>
      </c>
      <c r="H10" s="41">
        <v>0.827662451348251</v>
      </c>
      <c r="I10" s="177">
        <v>5.8316506884662802</v>
      </c>
      <c r="J10" s="41">
        <v>5.7232487339703209</v>
      </c>
      <c r="K10" s="118">
        <v>5.989724913354328</v>
      </c>
    </row>
    <row r="11" spans="1:12" hidden="1" x14ac:dyDescent="0.25">
      <c r="A11" s="736" t="s">
        <v>1</v>
      </c>
      <c r="B11" s="33" t="s">
        <v>15</v>
      </c>
      <c r="C11" s="172">
        <v>5.9108866423699231</v>
      </c>
      <c r="D11" s="33">
        <v>6.2593177301442218</v>
      </c>
      <c r="E11" s="173">
        <v>6.6099195549758205</v>
      </c>
      <c r="F11" s="33">
        <v>0.71234264828165939</v>
      </c>
      <c r="G11" s="33">
        <v>0.73063204011900762</v>
      </c>
      <c r="H11" s="33">
        <v>0.79133689798890938</v>
      </c>
      <c r="I11" s="172">
        <v>6.6232292906516186</v>
      </c>
      <c r="J11" s="33">
        <v>6.989949770263185</v>
      </c>
      <c r="K11" s="173">
        <v>7.4012564529647502</v>
      </c>
    </row>
    <row r="12" spans="1:12" hidden="1" x14ac:dyDescent="0.25">
      <c r="A12" s="737"/>
      <c r="B12" s="35" t="s">
        <v>16</v>
      </c>
      <c r="C12" s="174">
        <v>4.079147277587917</v>
      </c>
      <c r="D12" s="35">
        <v>3.6540729420517737</v>
      </c>
      <c r="E12" s="90">
        <v>4.0216836758235202</v>
      </c>
      <c r="F12" s="35">
        <v>0.90023490281768126</v>
      </c>
      <c r="G12" s="35">
        <v>0.87557539492726322</v>
      </c>
      <c r="H12" s="35">
        <v>0.89606670895627827</v>
      </c>
      <c r="I12" s="174">
        <v>4.9793821804056302</v>
      </c>
      <c r="J12" s="35">
        <v>4.5296483369790153</v>
      </c>
      <c r="K12" s="90">
        <v>4.9177503847798167</v>
      </c>
    </row>
    <row r="13" spans="1:12" hidden="1" x14ac:dyDescent="0.25">
      <c r="A13" s="737"/>
      <c r="B13" s="38" t="s">
        <v>17</v>
      </c>
      <c r="C13" s="175">
        <v>6.0689761424148534</v>
      </c>
      <c r="D13" s="38">
        <v>5.779883465206809</v>
      </c>
      <c r="E13" s="176">
        <v>6.0954659532912574</v>
      </c>
      <c r="F13" s="38">
        <v>0.87724525447493162</v>
      </c>
      <c r="G13" s="38">
        <v>0.79345565193470835</v>
      </c>
      <c r="H13" s="38">
        <v>0.8594422997373351</v>
      </c>
      <c r="I13" s="175">
        <v>6.9462213968897721</v>
      </c>
      <c r="J13" s="38">
        <v>6.5733391171414954</v>
      </c>
      <c r="K13" s="176">
        <v>6.9549082530286075</v>
      </c>
    </row>
    <row r="14" spans="1:12" hidden="1" x14ac:dyDescent="0.25">
      <c r="A14" s="738"/>
      <c r="B14" s="41" t="s">
        <v>1</v>
      </c>
      <c r="C14" s="177">
        <v>5.0535943782679791</v>
      </c>
      <c r="D14" s="41">
        <v>4.8237903863843759</v>
      </c>
      <c r="E14" s="118">
        <v>5.1720522779407689</v>
      </c>
      <c r="F14" s="41">
        <v>0.85588461765549262</v>
      </c>
      <c r="G14" s="41">
        <v>0.82159622047597081</v>
      </c>
      <c r="H14" s="41">
        <v>0.86403632817843179</v>
      </c>
      <c r="I14" s="177">
        <v>5.9094789959234815</v>
      </c>
      <c r="J14" s="41">
        <v>5.6453866068602903</v>
      </c>
      <c r="K14" s="118">
        <v>6.036088606119117</v>
      </c>
    </row>
    <row r="15" spans="1:12" hidden="1" x14ac:dyDescent="0.25"/>
    <row r="16" spans="1:12" hidden="1" x14ac:dyDescent="0.25"/>
    <row r="17" spans="1:11" hidden="1" x14ac:dyDescent="0.25">
      <c r="A17" s="737"/>
      <c r="B17" s="741"/>
      <c r="C17" s="708">
        <v>2019</v>
      </c>
      <c r="D17" s="704"/>
      <c r="E17" s="709"/>
      <c r="F17" s="708">
        <v>2020</v>
      </c>
      <c r="G17" s="704"/>
      <c r="H17" s="709"/>
      <c r="I17" s="708">
        <v>2021</v>
      </c>
      <c r="J17" s="704"/>
      <c r="K17" s="709"/>
    </row>
    <row r="18" spans="1:11" ht="15" hidden="1" customHeight="1" x14ac:dyDescent="0.25">
      <c r="A18" s="742"/>
      <c r="B18" s="743"/>
      <c r="C18" s="169" t="s">
        <v>26</v>
      </c>
      <c r="D18" s="170" t="s">
        <v>27</v>
      </c>
      <c r="E18" s="171" t="s">
        <v>32</v>
      </c>
      <c r="F18" s="169" t="s">
        <v>26</v>
      </c>
      <c r="G18" s="170" t="s">
        <v>27</v>
      </c>
      <c r="H18" s="171" t="s">
        <v>32</v>
      </c>
      <c r="I18" s="169" t="s">
        <v>26</v>
      </c>
      <c r="J18" s="170" t="s">
        <v>27</v>
      </c>
      <c r="K18" s="171" t="s">
        <v>32</v>
      </c>
    </row>
    <row r="19" spans="1:11" hidden="1" x14ac:dyDescent="0.25">
      <c r="A19" s="736" t="s">
        <v>114</v>
      </c>
      <c r="B19" s="33" t="s">
        <v>15</v>
      </c>
      <c r="C19" s="172">
        <v>19.865550399755371</v>
      </c>
      <c r="D19" s="33">
        <v>18.554420144919462</v>
      </c>
      <c r="E19" s="173">
        <v>19.699587092258582</v>
      </c>
      <c r="F19" s="33">
        <v>2.5789926712032623</v>
      </c>
      <c r="G19" s="33">
        <v>2.775964367859546</v>
      </c>
      <c r="H19" s="33">
        <v>2.7331316450230352</v>
      </c>
      <c r="I19" s="172">
        <v>22.44454307095862</v>
      </c>
      <c r="J19" s="33">
        <v>21.330384512779002</v>
      </c>
      <c r="K19" s="173">
        <v>22.432718737281615</v>
      </c>
    </row>
    <row r="20" spans="1:11" hidden="1" x14ac:dyDescent="0.25">
      <c r="A20" s="737"/>
      <c r="B20" s="35" t="s">
        <v>16</v>
      </c>
      <c r="C20" s="174">
        <v>6.827124945191497</v>
      </c>
      <c r="D20" s="35">
        <v>6.2837477411919114</v>
      </c>
      <c r="E20" s="90">
        <v>7.394242569259359</v>
      </c>
      <c r="F20" s="35">
        <v>0.90904933724278691</v>
      </c>
      <c r="G20" s="35">
        <v>0.86093354386805077</v>
      </c>
      <c r="H20" s="35">
        <v>0.96809192011561063</v>
      </c>
      <c r="I20" s="174">
        <v>7.7361742824342903</v>
      </c>
      <c r="J20" s="35">
        <v>7.1446812850599679</v>
      </c>
      <c r="K20" s="90">
        <v>8.3623344893749874</v>
      </c>
    </row>
    <row r="21" spans="1:11" hidden="1" x14ac:dyDescent="0.25">
      <c r="A21" s="737"/>
      <c r="B21" s="38" t="s">
        <v>17</v>
      </c>
      <c r="C21" s="175">
        <v>4.2367577434199912</v>
      </c>
      <c r="D21" s="38">
        <v>3.290301676577243</v>
      </c>
      <c r="E21" s="176">
        <v>3.9287183307876554</v>
      </c>
      <c r="F21" s="38">
        <v>1.0160062296062533</v>
      </c>
      <c r="G21" s="38">
        <v>0.90008681080526864</v>
      </c>
      <c r="H21" s="38">
        <v>1.0119658969489209</v>
      </c>
      <c r="I21" s="175">
        <v>5.2527639730262203</v>
      </c>
      <c r="J21" s="38">
        <v>4.1903884873825215</v>
      </c>
      <c r="K21" s="176">
        <v>4.9406842277366145</v>
      </c>
    </row>
    <row r="22" spans="1:11" hidden="1" x14ac:dyDescent="0.25">
      <c r="A22" s="738"/>
      <c r="B22" s="41" t="s">
        <v>1</v>
      </c>
      <c r="C22" s="177">
        <v>5.2354061151063993</v>
      </c>
      <c r="D22" s="41">
        <v>4.4164341121237047</v>
      </c>
      <c r="E22" s="118">
        <v>5.2134781843141562</v>
      </c>
      <c r="F22" s="41">
        <v>0.99681237862302763</v>
      </c>
      <c r="G22" s="41">
        <v>0.90607275312846414</v>
      </c>
      <c r="H22" s="41">
        <v>1.0148720218351213</v>
      </c>
      <c r="I22" s="177">
        <v>6.2322184937294534</v>
      </c>
      <c r="J22" s="41">
        <v>5.3225068652521648</v>
      </c>
      <c r="K22" s="118">
        <v>6.2283502061492619</v>
      </c>
    </row>
    <row r="23" spans="1:11" hidden="1" x14ac:dyDescent="0.25">
      <c r="A23" s="736" t="s">
        <v>115</v>
      </c>
      <c r="B23" s="33" t="s">
        <v>15</v>
      </c>
      <c r="C23" s="172">
        <v>5.7731977997663639</v>
      </c>
      <c r="D23" s="33">
        <v>6.1380035623064186</v>
      </c>
      <c r="E23" s="173">
        <v>6.4807655169704041</v>
      </c>
      <c r="F23" s="33">
        <v>0.6939246565857996</v>
      </c>
      <c r="G23" s="33">
        <v>0.71045101348572615</v>
      </c>
      <c r="H23" s="33">
        <v>0.77217746312603963</v>
      </c>
      <c r="I23" s="172">
        <v>6.4671224563521461</v>
      </c>
      <c r="J23" s="33">
        <v>6.8484545757921564</v>
      </c>
      <c r="K23" s="173">
        <v>7.2529429800964209</v>
      </c>
    </row>
    <row r="24" spans="1:11" hidden="1" x14ac:dyDescent="0.25">
      <c r="A24" s="737"/>
      <c r="B24" s="35" t="s">
        <v>16</v>
      </c>
      <c r="C24" s="174">
        <v>3.676453679723036</v>
      </c>
      <c r="D24" s="35">
        <v>3.2687156596529543</v>
      </c>
      <c r="E24" s="90">
        <v>3.5274628199483318</v>
      </c>
      <c r="F24" s="35">
        <v>0.89894321971791225</v>
      </c>
      <c r="G24" s="35">
        <v>0.87772103815863123</v>
      </c>
      <c r="H24" s="35">
        <v>0.8855120047602888</v>
      </c>
      <c r="I24" s="174">
        <v>4.5753968994409417</v>
      </c>
      <c r="J24" s="35">
        <v>4.1464366978115654</v>
      </c>
      <c r="K24" s="90">
        <v>4.4129748247086642</v>
      </c>
    </row>
    <row r="25" spans="1:11" hidden="1" x14ac:dyDescent="0.25">
      <c r="A25" s="737"/>
      <c r="B25" s="38" t="s">
        <v>17</v>
      </c>
      <c r="C25" s="175">
        <v>7.3994525879898649</v>
      </c>
      <c r="D25" s="38">
        <v>7.5877083025303467</v>
      </c>
      <c r="E25" s="176">
        <v>7.668862812982268</v>
      </c>
      <c r="F25" s="38">
        <v>0.77648313513450629</v>
      </c>
      <c r="G25" s="38">
        <v>0.71602479253526585</v>
      </c>
      <c r="H25" s="38">
        <v>0.74868636933313071</v>
      </c>
      <c r="I25" s="175">
        <v>8.1759357231244003</v>
      </c>
      <c r="J25" s="38">
        <v>8.3037330950655583</v>
      </c>
      <c r="K25" s="176">
        <v>8.4175491823153976</v>
      </c>
    </row>
    <row r="26" spans="1:11" hidden="1" x14ac:dyDescent="0.25">
      <c r="A26" s="738"/>
      <c r="B26" s="41" t="s">
        <v>1</v>
      </c>
      <c r="C26" s="177">
        <v>5.0097506595716261</v>
      </c>
      <c r="D26" s="41">
        <v>4.9220239449456384</v>
      </c>
      <c r="E26" s="118">
        <v>5.16206246200609</v>
      </c>
      <c r="F26" s="41">
        <v>0.82190002889460034</v>
      </c>
      <c r="G26" s="41">
        <v>0.80122478902462846</v>
      </c>
      <c r="H26" s="41">
        <v>0.827662451348251</v>
      </c>
      <c r="I26" s="177">
        <v>5.8316506884662802</v>
      </c>
      <c r="J26" s="41">
        <v>5.7232487339703209</v>
      </c>
      <c r="K26" s="118">
        <v>5.989724913354328</v>
      </c>
    </row>
    <row r="27" spans="1:11" hidden="1" x14ac:dyDescent="0.25">
      <c r="A27" s="736" t="s">
        <v>1</v>
      </c>
      <c r="B27" s="33" t="s">
        <v>15</v>
      </c>
      <c r="C27" s="172">
        <v>5.9108866423699231</v>
      </c>
      <c r="D27" s="33">
        <v>6.2593177301442218</v>
      </c>
      <c r="E27" s="173">
        <v>6.6099195549758205</v>
      </c>
      <c r="F27" s="33">
        <v>0.71234264828165939</v>
      </c>
      <c r="G27" s="33">
        <v>0.73063204011900762</v>
      </c>
      <c r="H27" s="33">
        <v>0.79133689798890938</v>
      </c>
      <c r="I27" s="172">
        <v>6.6232292906516186</v>
      </c>
      <c r="J27" s="33">
        <v>6.989949770263185</v>
      </c>
      <c r="K27" s="173">
        <v>7.4012564529647502</v>
      </c>
    </row>
    <row r="28" spans="1:11" hidden="1" x14ac:dyDescent="0.25">
      <c r="A28" s="737"/>
      <c r="B28" s="35" t="s">
        <v>16</v>
      </c>
      <c r="C28" s="174">
        <v>4.079147277587917</v>
      </c>
      <c r="D28" s="35">
        <v>3.6540729420517737</v>
      </c>
      <c r="E28" s="90">
        <v>4.0216836758235202</v>
      </c>
      <c r="F28" s="35">
        <v>0.90023490281768126</v>
      </c>
      <c r="G28" s="35">
        <v>0.87557539492726322</v>
      </c>
      <c r="H28" s="35">
        <v>0.89606670895627827</v>
      </c>
      <c r="I28" s="174">
        <v>4.9793821804056302</v>
      </c>
      <c r="J28" s="35">
        <v>4.5296483369790153</v>
      </c>
      <c r="K28" s="90">
        <v>4.9177503847798167</v>
      </c>
    </row>
    <row r="29" spans="1:11" hidden="1" x14ac:dyDescent="0.25">
      <c r="A29" s="737"/>
      <c r="B29" s="38" t="s">
        <v>17</v>
      </c>
      <c r="C29" s="175">
        <v>6.0689761424148534</v>
      </c>
      <c r="D29" s="38">
        <v>5.779883465206809</v>
      </c>
      <c r="E29" s="176">
        <v>6.0954659532912574</v>
      </c>
      <c r="F29" s="38">
        <v>0.87724525447493162</v>
      </c>
      <c r="G29" s="38">
        <v>0.79345565193470835</v>
      </c>
      <c r="H29" s="38">
        <v>0.8594422997373351</v>
      </c>
      <c r="I29" s="175">
        <v>6.9462213968897721</v>
      </c>
      <c r="J29" s="38">
        <v>6.5733391171414954</v>
      </c>
      <c r="K29" s="176">
        <v>6.9549082530286075</v>
      </c>
    </row>
    <row r="30" spans="1:11" hidden="1" x14ac:dyDescent="0.25">
      <c r="A30" s="738"/>
      <c r="B30" s="41" t="s">
        <v>1</v>
      </c>
      <c r="C30" s="177">
        <v>5.0535943782679791</v>
      </c>
      <c r="D30" s="41">
        <v>4.8237903863843759</v>
      </c>
      <c r="E30" s="118">
        <v>5.1720522779407689</v>
      </c>
      <c r="F30" s="41">
        <v>0.85588461765549262</v>
      </c>
      <c r="G30" s="41">
        <v>0.82159622047597081</v>
      </c>
      <c r="H30" s="41">
        <v>0.86403632817843179</v>
      </c>
      <c r="I30" s="177">
        <v>5.9094789959234815</v>
      </c>
      <c r="J30" s="41">
        <v>5.6453866068602903</v>
      </c>
      <c r="K30" s="118">
        <v>6.036088606119117</v>
      </c>
    </row>
    <row r="31" spans="1:11" hidden="1" x14ac:dyDescent="0.25"/>
    <row r="36" spans="13:23" x14ac:dyDescent="0.25">
      <c r="M36" s="264" t="s">
        <v>820</v>
      </c>
    </row>
    <row r="37" spans="13:23" x14ac:dyDescent="0.25">
      <c r="M37" s="264" t="s">
        <v>821</v>
      </c>
    </row>
    <row r="38" spans="13:23" x14ac:dyDescent="0.25">
      <c r="M38" s="264"/>
    </row>
    <row r="39" spans="13:23" hidden="1" x14ac:dyDescent="0.25">
      <c r="M39" s="127"/>
      <c r="N39" s="245"/>
      <c r="O39" s="706">
        <v>2019</v>
      </c>
      <c r="P39" s="621"/>
      <c r="Q39" s="733"/>
      <c r="R39" s="706">
        <v>2020</v>
      </c>
      <c r="S39" s="621"/>
      <c r="T39" s="733"/>
      <c r="U39" s="621">
        <v>2021</v>
      </c>
      <c r="V39" s="621"/>
      <c r="W39" s="733"/>
    </row>
    <row r="40" spans="13:23" hidden="1" x14ac:dyDescent="0.25">
      <c r="M40" s="79"/>
      <c r="N40" s="237"/>
      <c r="O40" s="127" t="s">
        <v>26</v>
      </c>
      <c r="P40" s="27" t="s">
        <v>50</v>
      </c>
      <c r="Q40" s="246" t="s">
        <v>1</v>
      </c>
      <c r="R40" s="127" t="s">
        <v>26</v>
      </c>
      <c r="S40" s="27" t="s">
        <v>50</v>
      </c>
      <c r="T40" s="246" t="s">
        <v>1</v>
      </c>
      <c r="U40" s="127" t="s">
        <v>26</v>
      </c>
      <c r="V40" s="27" t="s">
        <v>50</v>
      </c>
      <c r="W40" s="246" t="s">
        <v>1</v>
      </c>
    </row>
    <row r="41" spans="13:23" hidden="1" x14ac:dyDescent="0.25">
      <c r="M41" s="730" t="s">
        <v>116</v>
      </c>
      <c r="N41" s="33" t="s">
        <v>15</v>
      </c>
      <c r="O41" s="172">
        <v>19.865550399755371</v>
      </c>
      <c r="P41" s="33">
        <v>2.5789926712032623</v>
      </c>
      <c r="Q41" s="173">
        <v>22.44454307095862</v>
      </c>
      <c r="R41" s="172">
        <v>18.554420144919462</v>
      </c>
      <c r="S41" s="33">
        <v>2.775964367859546</v>
      </c>
      <c r="T41" s="173">
        <v>21.330384512779002</v>
      </c>
      <c r="U41" s="172">
        <v>19.699587092258582</v>
      </c>
      <c r="V41" s="33">
        <v>2.7331316450230352</v>
      </c>
      <c r="W41" s="173">
        <v>22.432718737281615</v>
      </c>
    </row>
    <row r="42" spans="13:23" hidden="1" x14ac:dyDescent="0.25">
      <c r="M42" s="731"/>
      <c r="N42" s="35" t="s">
        <v>16</v>
      </c>
      <c r="O42" s="174">
        <v>6.827124945191497</v>
      </c>
      <c r="P42" s="35">
        <v>0.90904933724278691</v>
      </c>
      <c r="Q42" s="90">
        <v>7.7361742824342903</v>
      </c>
      <c r="R42" s="174">
        <v>6.2837477411919114</v>
      </c>
      <c r="S42" s="35">
        <v>0.86093354386805077</v>
      </c>
      <c r="T42" s="90">
        <v>7.1446812850599679</v>
      </c>
      <c r="U42" s="174">
        <v>7.394242569259359</v>
      </c>
      <c r="V42" s="35">
        <v>0.96809192011561063</v>
      </c>
      <c r="W42" s="90">
        <v>8.3623344893749874</v>
      </c>
    </row>
    <row r="43" spans="13:23" hidden="1" x14ac:dyDescent="0.25">
      <c r="M43" s="731"/>
      <c r="N43" s="38" t="s">
        <v>17</v>
      </c>
      <c r="O43" s="174">
        <v>4.2367577434199912</v>
      </c>
      <c r="P43" s="35">
        <v>1.0160062296062533</v>
      </c>
      <c r="Q43" s="90">
        <v>5.2527639730262203</v>
      </c>
      <c r="R43" s="174">
        <v>3.290301676577243</v>
      </c>
      <c r="S43" s="35">
        <v>0.90008681080526864</v>
      </c>
      <c r="T43" s="90">
        <v>4.1903884873825215</v>
      </c>
      <c r="U43" s="174">
        <v>3.9287183307876554</v>
      </c>
      <c r="V43" s="35">
        <v>1.0119658969489209</v>
      </c>
      <c r="W43" s="90">
        <v>4.9406842277366145</v>
      </c>
    </row>
    <row r="44" spans="13:23" hidden="1" x14ac:dyDescent="0.25">
      <c r="M44" s="734" t="s">
        <v>117</v>
      </c>
      <c r="N44" s="33" t="s">
        <v>15</v>
      </c>
      <c r="O44" s="172">
        <v>5.7731977997663639</v>
      </c>
      <c r="P44" s="33">
        <v>0.6939246565857996</v>
      </c>
      <c r="Q44" s="173">
        <v>6.4671224563521461</v>
      </c>
      <c r="R44" s="172">
        <v>6.1380035623064186</v>
      </c>
      <c r="S44" s="33">
        <v>0.71045101348572615</v>
      </c>
      <c r="T44" s="173">
        <v>6.8484545757921564</v>
      </c>
      <c r="U44" s="172">
        <v>6.4807655169704041</v>
      </c>
      <c r="V44" s="33">
        <v>0.77217746312603963</v>
      </c>
      <c r="W44" s="173">
        <v>7.2529429800964209</v>
      </c>
    </row>
    <row r="45" spans="13:23" hidden="1" x14ac:dyDescent="0.25">
      <c r="M45" s="735"/>
      <c r="N45" s="247" t="s">
        <v>16</v>
      </c>
      <c r="O45" s="248">
        <v>3.676453679723036</v>
      </c>
      <c r="P45" s="247">
        <v>0.89894321971791225</v>
      </c>
      <c r="Q45" s="249">
        <v>4.5753968994409417</v>
      </c>
      <c r="R45" s="248">
        <v>3.2687156596529543</v>
      </c>
      <c r="S45" s="247">
        <v>0.87772103815863123</v>
      </c>
      <c r="T45" s="249">
        <v>4.1464366978115654</v>
      </c>
      <c r="U45" s="248">
        <v>3.5274628199483318</v>
      </c>
      <c r="V45" s="247">
        <v>0.8855120047602888</v>
      </c>
      <c r="W45" s="249">
        <v>4.4129748247086642</v>
      </c>
    </row>
    <row r="46" spans="13:23" hidden="1" x14ac:dyDescent="0.25">
      <c r="M46" s="735"/>
      <c r="N46" s="38" t="s">
        <v>17</v>
      </c>
      <c r="O46" s="174">
        <v>7.3994525879898649</v>
      </c>
      <c r="P46" s="35">
        <v>0.77648313513450629</v>
      </c>
      <c r="Q46" s="90">
        <v>8.1759357231244003</v>
      </c>
      <c r="R46" s="174">
        <v>7.5877083025303467</v>
      </c>
      <c r="S46" s="35">
        <v>0.71602479253526585</v>
      </c>
      <c r="T46" s="90">
        <v>8.3037330950655583</v>
      </c>
      <c r="U46" s="174">
        <v>7.668862812982268</v>
      </c>
      <c r="V46" s="35">
        <v>0.74868636933313071</v>
      </c>
      <c r="W46" s="90">
        <v>8.4175491823153976</v>
      </c>
    </row>
    <row r="47" spans="13:23" hidden="1" x14ac:dyDescent="0.25">
      <c r="M47" s="730" t="s">
        <v>1</v>
      </c>
      <c r="N47" s="250" t="s">
        <v>15</v>
      </c>
      <c r="O47" s="251">
        <v>5.9108866423699231</v>
      </c>
      <c r="P47" s="250">
        <v>0.71234264828165939</v>
      </c>
      <c r="Q47" s="252">
        <v>6.6232292906516186</v>
      </c>
      <c r="R47" s="251">
        <v>6.2593177301442218</v>
      </c>
      <c r="S47" s="250">
        <v>0.73063204011900762</v>
      </c>
      <c r="T47" s="252">
        <v>6.989949770263185</v>
      </c>
      <c r="U47" s="251">
        <v>6.6099195549758205</v>
      </c>
      <c r="V47" s="250">
        <v>0.79133689798890938</v>
      </c>
      <c r="W47" s="252">
        <v>7.4012564529647502</v>
      </c>
    </row>
    <row r="48" spans="13:23" hidden="1" x14ac:dyDescent="0.25">
      <c r="M48" s="731"/>
      <c r="N48" s="247" t="s">
        <v>16</v>
      </c>
      <c r="O48" s="248">
        <v>4.079147277587917</v>
      </c>
      <c r="P48" s="247">
        <v>0.90023490281768126</v>
      </c>
      <c r="Q48" s="249">
        <v>4.9793821804056302</v>
      </c>
      <c r="R48" s="248">
        <v>3.6540729420517737</v>
      </c>
      <c r="S48" s="247">
        <v>0.87557539492726322</v>
      </c>
      <c r="T48" s="249">
        <v>4.5296483369790153</v>
      </c>
      <c r="U48" s="248">
        <v>4.0216836758235202</v>
      </c>
      <c r="V48" s="247">
        <v>0.89606670895627827</v>
      </c>
      <c r="W48" s="249">
        <v>4.9177503847798167</v>
      </c>
    </row>
    <row r="49" spans="13:23" hidden="1" x14ac:dyDescent="0.25">
      <c r="M49" s="732"/>
      <c r="N49" s="253" t="s">
        <v>17</v>
      </c>
      <c r="O49" s="254">
        <v>6.0689761424148534</v>
      </c>
      <c r="P49" s="253">
        <v>0.87724525447493162</v>
      </c>
      <c r="Q49" s="255">
        <v>6.9462213968897721</v>
      </c>
      <c r="R49" s="254">
        <v>5.779883465206809</v>
      </c>
      <c r="S49" s="253">
        <v>0.79345565193470835</v>
      </c>
      <c r="T49" s="255">
        <v>6.5733391171414954</v>
      </c>
      <c r="U49" s="254">
        <v>6.0954659532912574</v>
      </c>
      <c r="V49" s="253">
        <v>0.8594422997373351</v>
      </c>
      <c r="W49" s="255">
        <v>6.9549082530286075</v>
      </c>
    </row>
    <row r="52" spans="13:23" x14ac:dyDescent="0.25">
      <c r="M52" s="127"/>
      <c r="N52" s="245"/>
      <c r="O52" s="706">
        <v>2019</v>
      </c>
      <c r="P52" s="621"/>
      <c r="Q52" s="733"/>
      <c r="R52" s="706">
        <v>2020</v>
      </c>
      <c r="S52" s="621"/>
      <c r="T52" s="733"/>
      <c r="U52" s="621">
        <v>2021</v>
      </c>
      <c r="V52" s="621"/>
      <c r="W52" s="733"/>
    </row>
    <row r="53" spans="13:23" x14ac:dyDescent="0.25">
      <c r="M53" s="79"/>
      <c r="N53" s="237"/>
      <c r="O53" s="127" t="s">
        <v>26</v>
      </c>
      <c r="P53" s="27" t="s">
        <v>50</v>
      </c>
      <c r="Q53" s="246" t="s">
        <v>1</v>
      </c>
      <c r="R53" s="127" t="s">
        <v>26</v>
      </c>
      <c r="S53" s="27" t="s">
        <v>50</v>
      </c>
      <c r="T53" s="246" t="s">
        <v>1</v>
      </c>
      <c r="U53" s="127" t="s">
        <v>26</v>
      </c>
      <c r="V53" s="27" t="s">
        <v>50</v>
      </c>
      <c r="W53" s="246" t="s">
        <v>1</v>
      </c>
    </row>
    <row r="54" spans="13:23" x14ac:dyDescent="0.25">
      <c r="M54" s="730" t="s">
        <v>116</v>
      </c>
      <c r="N54" s="33" t="s">
        <v>15</v>
      </c>
      <c r="O54" s="172">
        <v>19.865550399755371</v>
      </c>
      <c r="P54" s="33">
        <v>2.5789926712032623</v>
      </c>
      <c r="Q54" s="173">
        <v>22.44454307095862</v>
      </c>
      <c r="R54" s="172">
        <v>18.554420144919462</v>
      </c>
      <c r="S54" s="33">
        <v>2.775964367859546</v>
      </c>
      <c r="T54" s="173">
        <v>21.330384512779002</v>
      </c>
      <c r="U54" s="172">
        <v>19.699587092258582</v>
      </c>
      <c r="V54" s="33">
        <v>2.7331316450230352</v>
      </c>
      <c r="W54" s="173">
        <v>22.432718737281615</v>
      </c>
    </row>
    <row r="55" spans="13:23" x14ac:dyDescent="0.25">
      <c r="M55" s="731"/>
      <c r="N55" s="247" t="s">
        <v>16</v>
      </c>
      <c r="O55" s="248">
        <v>6.827124945191497</v>
      </c>
      <c r="P55" s="247">
        <v>0.90904933724278691</v>
      </c>
      <c r="Q55" s="249">
        <v>7.7361742824342903</v>
      </c>
      <c r="R55" s="248">
        <v>6.2837477411919114</v>
      </c>
      <c r="S55" s="247">
        <v>0.86093354386805077</v>
      </c>
      <c r="T55" s="249">
        <v>7.1446812850599679</v>
      </c>
      <c r="U55" s="248">
        <v>7.394242569259359</v>
      </c>
      <c r="V55" s="247">
        <v>0.96809192011561063</v>
      </c>
      <c r="W55" s="249">
        <v>8.3623344893749874</v>
      </c>
    </row>
    <row r="56" spans="13:23" x14ac:dyDescent="0.25">
      <c r="M56" s="731"/>
      <c r="N56" s="38" t="s">
        <v>17</v>
      </c>
      <c r="O56" s="174">
        <v>4.2367577434199912</v>
      </c>
      <c r="P56" s="35">
        <v>1.0160062296062533</v>
      </c>
      <c r="Q56" s="90">
        <v>5.2527639730262203</v>
      </c>
      <c r="R56" s="174">
        <v>3.290301676577243</v>
      </c>
      <c r="S56" s="35">
        <v>0.90008681080526864</v>
      </c>
      <c r="T56" s="90">
        <v>4.1903884873825215</v>
      </c>
      <c r="U56" s="174">
        <v>3.9287183307876554</v>
      </c>
      <c r="V56" s="35">
        <v>1.0119658969489209</v>
      </c>
      <c r="W56" s="90">
        <v>4.9406842277366145</v>
      </c>
    </row>
    <row r="57" spans="13:23" x14ac:dyDescent="0.25">
      <c r="M57" s="734" t="s">
        <v>117</v>
      </c>
      <c r="N57" s="33" t="s">
        <v>15</v>
      </c>
      <c r="O57" s="172">
        <v>5.7731977997663639</v>
      </c>
      <c r="P57" s="33">
        <v>0.6939246565857996</v>
      </c>
      <c r="Q57" s="173">
        <v>6.4671224563521461</v>
      </c>
      <c r="R57" s="172">
        <v>6.1380035623064186</v>
      </c>
      <c r="S57" s="33">
        <v>0.71045101348572615</v>
      </c>
      <c r="T57" s="173">
        <v>6.8484545757921564</v>
      </c>
      <c r="U57" s="172">
        <v>6.4807655169704041</v>
      </c>
      <c r="V57" s="33">
        <v>0.77217746312603963</v>
      </c>
      <c r="W57" s="173">
        <v>7.2529429800964209</v>
      </c>
    </row>
    <row r="58" spans="13:23" x14ac:dyDescent="0.25">
      <c r="M58" s="735"/>
      <c r="N58" s="247" t="s">
        <v>16</v>
      </c>
      <c r="O58" s="248">
        <v>3.676453679723036</v>
      </c>
      <c r="P58" s="247">
        <v>0.89894321971791225</v>
      </c>
      <c r="Q58" s="249">
        <v>4.5753968994409417</v>
      </c>
      <c r="R58" s="248">
        <v>3.2687156596529543</v>
      </c>
      <c r="S58" s="247">
        <v>0.87772103815863123</v>
      </c>
      <c r="T58" s="249">
        <v>4.1464366978115654</v>
      </c>
      <c r="U58" s="248">
        <v>3.5274628199483318</v>
      </c>
      <c r="V58" s="247">
        <v>0.8855120047602888</v>
      </c>
      <c r="W58" s="249">
        <v>4.4129748247086642</v>
      </c>
    </row>
    <row r="59" spans="13:23" x14ac:dyDescent="0.25">
      <c r="M59" s="735"/>
      <c r="N59" s="38" t="s">
        <v>17</v>
      </c>
      <c r="O59" s="174">
        <v>7.3994525879898649</v>
      </c>
      <c r="P59" s="35">
        <v>0.77648313513450629</v>
      </c>
      <c r="Q59" s="90">
        <v>8.1759357231244003</v>
      </c>
      <c r="R59" s="174">
        <v>7.5877083025303467</v>
      </c>
      <c r="S59" s="35">
        <v>0.71602479253526585</v>
      </c>
      <c r="T59" s="90">
        <v>8.3037330950655583</v>
      </c>
      <c r="U59" s="174">
        <v>7.668862812982268</v>
      </c>
      <c r="V59" s="35">
        <v>0.74868636933313071</v>
      </c>
      <c r="W59" s="90">
        <v>8.4175491823153976</v>
      </c>
    </row>
    <row r="60" spans="13:23" x14ac:dyDescent="0.25">
      <c r="M60" s="730" t="s">
        <v>13</v>
      </c>
      <c r="N60" s="33" t="s">
        <v>15</v>
      </c>
      <c r="O60" s="172">
        <v>5.9108866423699231</v>
      </c>
      <c r="P60" s="33">
        <v>0.71234264828165939</v>
      </c>
      <c r="Q60" s="173">
        <v>6.6232292906516186</v>
      </c>
      <c r="R60" s="172">
        <v>6.2593177301442218</v>
      </c>
      <c r="S60" s="33">
        <v>0.73063204011900762</v>
      </c>
      <c r="T60" s="173">
        <v>6.989949770263185</v>
      </c>
      <c r="U60" s="172">
        <v>6.6099195549758205</v>
      </c>
      <c r="V60" s="33">
        <v>0.79133689798890938</v>
      </c>
      <c r="W60" s="173">
        <v>7.4012564529647502</v>
      </c>
    </row>
    <row r="61" spans="13:23" x14ac:dyDescent="0.25">
      <c r="M61" s="731"/>
      <c r="N61" s="247" t="s">
        <v>16</v>
      </c>
      <c r="O61" s="248">
        <v>4.079147277587917</v>
      </c>
      <c r="P61" s="247">
        <v>0.90023490281768126</v>
      </c>
      <c r="Q61" s="249">
        <v>4.9793821804056302</v>
      </c>
      <c r="R61" s="248">
        <v>3.6540729420517737</v>
      </c>
      <c r="S61" s="247">
        <v>0.87557539492726322</v>
      </c>
      <c r="T61" s="249">
        <v>4.5296483369790153</v>
      </c>
      <c r="U61" s="248">
        <v>4.0216836758235202</v>
      </c>
      <c r="V61" s="247">
        <v>0.89606670895627827</v>
      </c>
      <c r="W61" s="249">
        <v>4.9177503847798167</v>
      </c>
    </row>
    <row r="62" spans="13:23" x14ac:dyDescent="0.25">
      <c r="M62" s="732"/>
      <c r="N62" s="38" t="s">
        <v>17</v>
      </c>
      <c r="O62" s="175">
        <v>6.0689761424148534</v>
      </c>
      <c r="P62" s="38">
        <v>0.87724525447493162</v>
      </c>
      <c r="Q62" s="176">
        <v>6.9462213968897721</v>
      </c>
      <c r="R62" s="175">
        <v>5.779883465206809</v>
      </c>
      <c r="S62" s="38">
        <v>0.79345565193470835</v>
      </c>
      <c r="T62" s="176">
        <v>6.5733391171414954</v>
      </c>
      <c r="U62" s="175">
        <v>6.0954659532912574</v>
      </c>
      <c r="V62" s="38">
        <v>0.8594422997373351</v>
      </c>
      <c r="W62" s="176">
        <v>6.9549082530286075</v>
      </c>
    </row>
  </sheetData>
  <mergeCells count="24">
    <mergeCell ref="A27:A30"/>
    <mergeCell ref="A1:A2"/>
    <mergeCell ref="B1:B2"/>
    <mergeCell ref="A3:A6"/>
    <mergeCell ref="A7:A10"/>
    <mergeCell ref="A11:A14"/>
    <mergeCell ref="A17:B18"/>
    <mergeCell ref="C17:E17"/>
    <mergeCell ref="F17:H17"/>
    <mergeCell ref="I17:K17"/>
    <mergeCell ref="A19:A22"/>
    <mergeCell ref="A23:A26"/>
    <mergeCell ref="M60:M62"/>
    <mergeCell ref="O39:Q39"/>
    <mergeCell ref="R39:T39"/>
    <mergeCell ref="U39:W39"/>
    <mergeCell ref="M41:M43"/>
    <mergeCell ref="M44:M46"/>
    <mergeCell ref="M47:M49"/>
    <mergeCell ref="O52:Q52"/>
    <mergeCell ref="R52:T52"/>
    <mergeCell ref="U52:W52"/>
    <mergeCell ref="M54:M56"/>
    <mergeCell ref="M57:M59"/>
  </mergeCells>
  <pageMargins left="0.7" right="0.7" top="0.75" bottom="0.75" header="0.3" footer="0.3"/>
  <pageSetup paperSize="9" orientation="portrait" horizontalDpi="4294967293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2E47-27DB-4E95-98D3-B4810936205D}">
  <dimension ref="A1:AE197"/>
  <sheetViews>
    <sheetView topLeftCell="J91" zoomScale="83" zoomScaleNormal="83" workbookViewId="0">
      <selection activeCell="K91" sqref="K91:K93"/>
    </sheetView>
  </sheetViews>
  <sheetFormatPr defaultRowHeight="15" x14ac:dyDescent="0.25"/>
  <cols>
    <col min="1" max="1" width="54.28515625" hidden="1" customWidth="1"/>
    <col min="2" max="9" width="0" hidden="1" customWidth="1"/>
    <col min="11" max="11" width="57.42578125" bestFit="1" customWidth="1"/>
  </cols>
  <sheetData>
    <row r="1" spans="1:7" hidden="1" x14ac:dyDescent="0.25">
      <c r="A1" t="s">
        <v>50</v>
      </c>
      <c r="B1">
        <v>2019</v>
      </c>
      <c r="C1">
        <v>2020</v>
      </c>
      <c r="D1">
        <v>2021</v>
      </c>
    </row>
    <row r="2" spans="1:7" hidden="1" x14ac:dyDescent="0.25">
      <c r="A2" s="182" t="s">
        <v>51</v>
      </c>
      <c r="B2" s="13">
        <v>33931.535539376375</v>
      </c>
      <c r="C2" s="13">
        <v>33246.979414751899</v>
      </c>
      <c r="D2" s="13">
        <v>34738.956789469354</v>
      </c>
    </row>
    <row r="3" spans="1:7" hidden="1" x14ac:dyDescent="0.25">
      <c r="A3" t="s">
        <v>52</v>
      </c>
      <c r="B3" s="1">
        <v>21988.18299646832</v>
      </c>
      <c r="C3" s="1">
        <v>18127.513816298186</v>
      </c>
      <c r="D3" s="1">
        <v>20689.431377390021</v>
      </c>
    </row>
    <row r="4" spans="1:7" hidden="1" x14ac:dyDescent="0.25">
      <c r="A4" t="s">
        <v>53</v>
      </c>
      <c r="B4" s="1">
        <v>22919.112605673883</v>
      </c>
      <c r="C4" s="1">
        <v>21351.540378676887</v>
      </c>
      <c r="D4" s="1">
        <v>23903.405208371456</v>
      </c>
    </row>
    <row r="5" spans="1:7" hidden="1" x14ac:dyDescent="0.25">
      <c r="A5" t="s">
        <v>54</v>
      </c>
      <c r="B5" s="1">
        <v>1345.6752840663476</v>
      </c>
      <c r="C5" s="1">
        <v>1480.6518297591495</v>
      </c>
      <c r="D5" s="1">
        <v>2103.3704539072937</v>
      </c>
    </row>
    <row r="6" spans="1:7" hidden="1" x14ac:dyDescent="0.25">
      <c r="A6" t="s">
        <v>55</v>
      </c>
      <c r="B6" s="1">
        <v>5881.1628592499046</v>
      </c>
      <c r="C6" s="1">
        <v>5470.0965497168918</v>
      </c>
      <c r="D6" s="1">
        <v>5417.327639210057</v>
      </c>
    </row>
    <row r="7" spans="1:7" hidden="1" x14ac:dyDescent="0.25">
      <c r="A7" t="s">
        <v>56</v>
      </c>
      <c r="B7" s="1">
        <v>33945.50517070479</v>
      </c>
      <c r="C7" s="1">
        <v>34295.044080574655</v>
      </c>
      <c r="D7" s="1">
        <v>35249.002115833042</v>
      </c>
    </row>
    <row r="8" spans="1:7" hidden="1" x14ac:dyDescent="0.25">
      <c r="A8" t="s">
        <v>57</v>
      </c>
      <c r="B8" s="1">
        <v>6879.0835914941754</v>
      </c>
      <c r="C8" s="1">
        <v>4296.9686269711592</v>
      </c>
      <c r="D8" s="1">
        <v>6407.422143881905</v>
      </c>
    </row>
    <row r="9" spans="1:7" hidden="1" x14ac:dyDescent="0.25">
      <c r="A9" t="s">
        <v>58</v>
      </c>
      <c r="B9" s="1">
        <v>106644.27207827869</v>
      </c>
      <c r="C9" s="1">
        <v>107480.55492020804</v>
      </c>
      <c r="D9" s="1">
        <v>107190.8036348793</v>
      </c>
    </row>
    <row r="10" spans="1:7" hidden="1" x14ac:dyDescent="0.25">
      <c r="A10" t="s">
        <v>59</v>
      </c>
      <c r="B10" s="1">
        <v>13211.961866446834</v>
      </c>
      <c r="C10" s="1">
        <v>11530.104699205573</v>
      </c>
      <c r="D10" s="1">
        <v>13100.60205441098</v>
      </c>
    </row>
    <row r="11" spans="1:7" hidden="1" x14ac:dyDescent="0.25">
      <c r="A11" s="183" t="s">
        <v>60</v>
      </c>
      <c r="B11" s="10">
        <v>9155.3057256819557</v>
      </c>
      <c r="C11" s="10">
        <v>8370.4212401755394</v>
      </c>
      <c r="D11" s="10">
        <v>9538.7643810527825</v>
      </c>
    </row>
    <row r="12" spans="1:7" hidden="1" x14ac:dyDescent="0.25">
      <c r="A12" s="19" t="s">
        <v>61</v>
      </c>
      <c r="B12" s="184">
        <v>255901.79771744055</v>
      </c>
      <c r="C12" s="184">
        <v>245649.87555633788</v>
      </c>
      <c r="D12" s="184">
        <v>258339.08579840473</v>
      </c>
    </row>
    <row r="13" spans="1:7" hidden="1" x14ac:dyDescent="0.25">
      <c r="B13" s="1"/>
      <c r="C13" s="1"/>
      <c r="D13" s="1"/>
    </row>
    <row r="14" spans="1:7" hidden="1" x14ac:dyDescent="0.25">
      <c r="B14" s="1"/>
      <c r="C14" s="1"/>
      <c r="D14" s="1"/>
    </row>
    <row r="15" spans="1:7" hidden="1" x14ac:dyDescent="0.25">
      <c r="A15" s="19"/>
      <c r="B15" s="696">
        <v>2019</v>
      </c>
      <c r="C15" s="696"/>
      <c r="D15" s="696">
        <v>2020</v>
      </c>
      <c r="E15" s="696">
        <v>2021</v>
      </c>
      <c r="F15" s="696">
        <v>2021</v>
      </c>
      <c r="G15" s="696"/>
    </row>
    <row r="16" spans="1:7" hidden="1" x14ac:dyDescent="0.25">
      <c r="B16" s="185" t="s">
        <v>9</v>
      </c>
      <c r="C16" s="186" t="s">
        <v>8</v>
      </c>
      <c r="D16" s="185" t="s">
        <v>9</v>
      </c>
      <c r="E16" s="186" t="s">
        <v>8</v>
      </c>
      <c r="F16" s="185" t="s">
        <v>9</v>
      </c>
      <c r="G16" s="186" t="s">
        <v>8</v>
      </c>
    </row>
    <row r="17" spans="1:7" hidden="1" x14ac:dyDescent="0.25">
      <c r="A17" t="s">
        <v>62</v>
      </c>
      <c r="B17" s="1">
        <v>33931.535539376375</v>
      </c>
      <c r="C17" s="187">
        <f>B17/$B$27*100</f>
        <v>13.259592485099542</v>
      </c>
      <c r="D17" s="1">
        <v>33246.979414751899</v>
      </c>
      <c r="E17" s="187">
        <f>D17/$D$27*100</f>
        <v>13.534295240107689</v>
      </c>
      <c r="F17" s="1">
        <v>34738.956789469354</v>
      </c>
      <c r="G17" s="187">
        <f>F17/$F$27*100</f>
        <v>13.4470386786837</v>
      </c>
    </row>
    <row r="18" spans="1:7" hidden="1" x14ac:dyDescent="0.25">
      <c r="A18" t="s">
        <v>63</v>
      </c>
      <c r="B18" s="1">
        <v>21988.18299646832</v>
      </c>
      <c r="C18" s="187">
        <f t="shared" ref="C18:C26" si="0">B18/$B$27*100</f>
        <v>8.592430062076799</v>
      </c>
      <c r="D18" s="1">
        <v>18127.513816298186</v>
      </c>
      <c r="E18" s="187">
        <f t="shared" ref="E18:E26" si="1">D18/$D$27*100</f>
        <v>7.3794109503388619</v>
      </c>
      <c r="F18" s="1">
        <v>20689.431377390021</v>
      </c>
      <c r="G18" s="187">
        <f t="shared" ref="G18:G26" si="2">F18/$F$27*100</f>
        <v>8.0086338129782852</v>
      </c>
    </row>
    <row r="19" spans="1:7" hidden="1" x14ac:dyDescent="0.25">
      <c r="A19" t="s">
        <v>64</v>
      </c>
      <c r="B19" s="1">
        <v>22919.112605673883</v>
      </c>
      <c r="C19" s="187">
        <f t="shared" si="0"/>
        <v>8.9562139891570869</v>
      </c>
      <c r="D19" s="1">
        <v>21351.540378676887</v>
      </c>
      <c r="E19" s="187">
        <f t="shared" si="1"/>
        <v>8.6918588215527421</v>
      </c>
      <c r="F19" s="1">
        <v>23903.405208371456</v>
      </c>
      <c r="G19" s="187">
        <f t="shared" si="2"/>
        <v>9.2527250123601164</v>
      </c>
    </row>
    <row r="20" spans="1:7" hidden="1" x14ac:dyDescent="0.25">
      <c r="A20" t="s">
        <v>65</v>
      </c>
      <c r="B20" s="1">
        <v>1345.6752840663476</v>
      </c>
      <c r="C20" s="187">
        <f t="shared" si="0"/>
        <v>0.52585612765104672</v>
      </c>
      <c r="D20" s="1">
        <v>1480.6518297591495</v>
      </c>
      <c r="E20" s="187">
        <f t="shared" si="1"/>
        <v>0.6027488621379633</v>
      </c>
      <c r="F20" s="1">
        <v>2103.3704539072937</v>
      </c>
      <c r="G20" s="187">
        <f t="shared" si="2"/>
        <v>0.8141897875835411</v>
      </c>
    </row>
    <row r="21" spans="1:7" hidden="1" x14ac:dyDescent="0.25">
      <c r="A21" t="s">
        <v>66</v>
      </c>
      <c r="B21" s="1">
        <v>5881.1628592499046</v>
      </c>
      <c r="C21" s="187">
        <f t="shared" si="0"/>
        <v>2.2982108417009703</v>
      </c>
      <c r="D21" s="1">
        <v>5470.0965497168918</v>
      </c>
      <c r="E21" s="187">
        <f t="shared" si="1"/>
        <v>2.2267858012663102</v>
      </c>
      <c r="F21" s="1">
        <v>5417.327639210057</v>
      </c>
      <c r="G21" s="187">
        <f t="shared" si="2"/>
        <v>2.0969833590870084</v>
      </c>
    </row>
    <row r="22" spans="1:7" hidden="1" x14ac:dyDescent="0.25">
      <c r="A22" t="s">
        <v>67</v>
      </c>
      <c r="B22" s="1">
        <v>33945.50517070479</v>
      </c>
      <c r="C22" s="187">
        <f t="shared" si="0"/>
        <v>13.265051466416992</v>
      </c>
      <c r="D22" s="1">
        <v>34295.044080574655</v>
      </c>
      <c r="E22" s="187">
        <f t="shared" si="1"/>
        <v>13.960945025070593</v>
      </c>
      <c r="F22" s="1">
        <v>35249.002115833042</v>
      </c>
      <c r="G22" s="187">
        <f t="shared" si="2"/>
        <v>13.644471182862222</v>
      </c>
    </row>
    <row r="23" spans="1:7" hidden="1" x14ac:dyDescent="0.25">
      <c r="A23" t="s">
        <v>68</v>
      </c>
      <c r="B23" s="1">
        <v>6879.0835914941754</v>
      </c>
      <c r="C23" s="187">
        <f t="shared" si="0"/>
        <v>2.6881732183413041</v>
      </c>
      <c r="D23" s="1">
        <v>4296.9686269711592</v>
      </c>
      <c r="E23" s="187">
        <f t="shared" si="1"/>
        <v>1.7492248336131082</v>
      </c>
      <c r="F23" s="1">
        <v>6407.422143881905</v>
      </c>
      <c r="G23" s="187">
        <f t="shared" si="2"/>
        <v>2.4802372138461251</v>
      </c>
    </row>
    <row r="24" spans="1:7" hidden="1" x14ac:dyDescent="0.25">
      <c r="A24" t="s">
        <v>69</v>
      </c>
      <c r="B24" s="1">
        <v>106644.27207827869</v>
      </c>
      <c r="C24" s="187">
        <f t="shared" si="0"/>
        <v>41.67390500164921</v>
      </c>
      <c r="D24" s="1">
        <v>107480.55492020804</v>
      </c>
      <c r="E24" s="187">
        <f t="shared" si="1"/>
        <v>43.753555615198437</v>
      </c>
      <c r="F24" s="1">
        <v>107190.8036348793</v>
      </c>
      <c r="G24" s="187">
        <f t="shared" si="2"/>
        <v>41.492290376271512</v>
      </c>
    </row>
    <row r="25" spans="1:7" hidden="1" x14ac:dyDescent="0.25">
      <c r="A25" t="s">
        <v>70</v>
      </c>
      <c r="B25" s="1">
        <v>13211.961866446834</v>
      </c>
      <c r="C25" s="187">
        <f t="shared" si="0"/>
        <v>5.1629031074784022</v>
      </c>
      <c r="D25" s="1">
        <v>11530.104699205573</v>
      </c>
      <c r="E25" s="187">
        <f t="shared" si="1"/>
        <v>4.6937148545639023</v>
      </c>
      <c r="F25" s="1">
        <v>13100.60205441098</v>
      </c>
      <c r="G25" s="187">
        <f t="shared" si="2"/>
        <v>5.0710878742653964</v>
      </c>
    </row>
    <row r="26" spans="1:7" hidden="1" x14ac:dyDescent="0.25">
      <c r="A26" t="s">
        <v>71</v>
      </c>
      <c r="B26" s="1">
        <v>9155.3057256819557</v>
      </c>
      <c r="C26" s="187">
        <f t="shared" si="0"/>
        <v>3.5776637004289369</v>
      </c>
      <c r="D26" s="1">
        <v>8370.4212401755394</v>
      </c>
      <c r="E26" s="187">
        <f t="shared" si="1"/>
        <v>3.4074599961504353</v>
      </c>
      <c r="F26" s="1">
        <v>9538.7643810527825</v>
      </c>
      <c r="G26" s="187">
        <f t="shared" si="2"/>
        <v>3.6923427020626565</v>
      </c>
    </row>
    <row r="27" spans="1:7" hidden="1" x14ac:dyDescent="0.25">
      <c r="A27" s="188" t="s">
        <v>1</v>
      </c>
      <c r="B27" s="15">
        <v>255901.79771744055</v>
      </c>
      <c r="C27" s="188">
        <v>100</v>
      </c>
      <c r="D27" s="15">
        <v>245649.87555633788</v>
      </c>
      <c r="E27" s="188">
        <v>100</v>
      </c>
      <c r="F27" s="15">
        <v>258339.08579840473</v>
      </c>
      <c r="G27" s="188">
        <v>100</v>
      </c>
    </row>
    <row r="28" spans="1:7" hidden="1" x14ac:dyDescent="0.25">
      <c r="B28" s="1"/>
      <c r="C28" s="1"/>
      <c r="D28" s="1"/>
    </row>
    <row r="29" spans="1:7" hidden="1" x14ac:dyDescent="0.25">
      <c r="B29" s="1"/>
      <c r="C29" s="1"/>
      <c r="D29" s="1"/>
    </row>
    <row r="30" spans="1:7" hidden="1" x14ac:dyDescent="0.25">
      <c r="B30" s="1"/>
      <c r="C30" s="1"/>
      <c r="D30" s="1"/>
    </row>
    <row r="31" spans="1:7" hidden="1" x14ac:dyDescent="0.25"/>
    <row r="32" spans="1:7" hidden="1" x14ac:dyDescent="0.25">
      <c r="A32" t="s">
        <v>72</v>
      </c>
      <c r="B32" t="s">
        <v>73</v>
      </c>
    </row>
    <row r="33" spans="1:13" hidden="1" x14ac:dyDescent="0.25">
      <c r="B33" t="s">
        <v>74</v>
      </c>
      <c r="C33" t="s">
        <v>75</v>
      </c>
      <c r="D33" t="s">
        <v>1</v>
      </c>
    </row>
    <row r="34" spans="1:13" hidden="1" x14ac:dyDescent="0.25">
      <c r="A34" s="182" t="s">
        <v>51</v>
      </c>
      <c r="B34" s="13">
        <v>9856.8228209864792</v>
      </c>
      <c r="C34" s="13">
        <v>24074.712718389696</v>
      </c>
      <c r="D34" s="13">
        <v>33931.535539376375</v>
      </c>
      <c r="F34" s="14">
        <f>100*(B34/B44)</f>
        <v>17.02173664124938</v>
      </c>
      <c r="G34" s="14">
        <f>100*(C34/C44)</f>
        <v>12.159281810080449</v>
      </c>
      <c r="H34" s="14">
        <f>100*(D34/D44)</f>
        <v>13.259592485099542</v>
      </c>
      <c r="J34" s="14">
        <f>100*(B34/$D34)</f>
        <v>29.049150485830438</v>
      </c>
      <c r="K34" s="14">
        <f>100*(C34/$D34)</f>
        <v>70.950849514168979</v>
      </c>
      <c r="L34" s="14">
        <f>100*(D34/$D34)</f>
        <v>100</v>
      </c>
      <c r="M34" s="2"/>
    </row>
    <row r="35" spans="1:13" hidden="1" x14ac:dyDescent="0.25">
      <c r="A35" t="s">
        <v>52</v>
      </c>
      <c r="B35" s="1">
        <v>7188.008546686835</v>
      </c>
      <c r="C35" s="1">
        <v>14800.17444978124</v>
      </c>
      <c r="D35" s="1">
        <v>21988.18299646832</v>
      </c>
      <c r="F35" s="2">
        <f>100*(B35/B44)</f>
        <v>12.412964164908045</v>
      </c>
      <c r="G35" s="2">
        <f>100*(C35/C44)</f>
        <v>7.4750421356338217</v>
      </c>
      <c r="H35" s="2">
        <f>100*(D35/D44)</f>
        <v>8.592430062076799</v>
      </c>
      <c r="J35" s="2">
        <f t="shared" ref="J35:L44" si="3">100*(B35/$D35)</f>
        <v>32.690325289003432</v>
      </c>
      <c r="K35" s="2">
        <f t="shared" si="3"/>
        <v>67.309674710995466</v>
      </c>
      <c r="L35" s="2">
        <f t="shared" si="3"/>
        <v>100</v>
      </c>
      <c r="M35" s="2"/>
    </row>
    <row r="36" spans="1:13" hidden="1" x14ac:dyDescent="0.25">
      <c r="A36" t="s">
        <v>53</v>
      </c>
      <c r="B36" s="1">
        <v>5770.9416115820686</v>
      </c>
      <c r="C36" s="1">
        <v>17148.170994091983</v>
      </c>
      <c r="D36" s="1">
        <v>22919.112605673883</v>
      </c>
      <c r="F36" s="2">
        <f>100*(B36/B44)</f>
        <v>9.9658328112816932</v>
      </c>
      <c r="G36" s="2">
        <f>100*(C36/C44)</f>
        <v>8.6609317454218218</v>
      </c>
      <c r="H36" s="2">
        <f>100*(D36/D44)</f>
        <v>8.9562139891570869</v>
      </c>
      <c r="J36" s="2">
        <f t="shared" si="3"/>
        <v>25.179603202234834</v>
      </c>
      <c r="K36" s="2">
        <f t="shared" si="3"/>
        <v>74.820396797765895</v>
      </c>
      <c r="L36" s="2">
        <f t="shared" si="3"/>
        <v>100</v>
      </c>
      <c r="M36" s="2"/>
    </row>
    <row r="37" spans="1:13" hidden="1" x14ac:dyDescent="0.25">
      <c r="A37" t="s">
        <v>54</v>
      </c>
      <c r="B37" s="1">
        <v>238.44192671833432</v>
      </c>
      <c r="C37" s="1">
        <v>1107.23335734802</v>
      </c>
      <c r="D37" s="1">
        <v>1345.6752840663476</v>
      </c>
      <c r="F37" s="2">
        <f>100*(B37/B44)</f>
        <v>0.41176510469378336</v>
      </c>
      <c r="G37" s="2">
        <f>100*(C37/C44)</f>
        <v>0.5592242191630441</v>
      </c>
      <c r="H37" s="2">
        <f>100*(D37/D44)</f>
        <v>0.52585612765104672</v>
      </c>
      <c r="J37" s="2">
        <f t="shared" si="3"/>
        <v>17.719128049808049</v>
      </c>
      <c r="K37" s="2">
        <f t="shared" si="3"/>
        <v>82.280871950192463</v>
      </c>
      <c r="L37" s="2">
        <f t="shared" si="3"/>
        <v>100</v>
      </c>
      <c r="M37" s="2"/>
    </row>
    <row r="38" spans="1:13" hidden="1" x14ac:dyDescent="0.25">
      <c r="A38" t="s">
        <v>55</v>
      </c>
      <c r="B38" s="1">
        <v>1097.6661520818761</v>
      </c>
      <c r="C38" s="1">
        <v>4783.4967071680185</v>
      </c>
      <c r="D38" s="1">
        <v>5881.1628592499046</v>
      </c>
      <c r="F38" s="2">
        <f>100*(B38/B44)</f>
        <v>1.8955584877685117</v>
      </c>
      <c r="G38" s="2">
        <f>100*(C38/C44)</f>
        <v>2.4159741875390597</v>
      </c>
      <c r="H38" s="2">
        <f>100*(D38/D44)</f>
        <v>2.2982108417009703</v>
      </c>
      <c r="J38" s="2">
        <f t="shared" si="3"/>
        <v>18.664100592886399</v>
      </c>
      <c r="K38" s="2">
        <f t="shared" si="3"/>
        <v>81.33589940711343</v>
      </c>
      <c r="L38" s="2">
        <f t="shared" si="3"/>
        <v>100</v>
      </c>
      <c r="M38" s="2"/>
    </row>
    <row r="39" spans="1:13" hidden="1" x14ac:dyDescent="0.25">
      <c r="A39" t="s">
        <v>56</v>
      </c>
      <c r="B39" s="1">
        <v>5230.3701892017971</v>
      </c>
      <c r="C39" s="1">
        <v>28715.134981502903</v>
      </c>
      <c r="D39" s="1">
        <v>33945.50517070479</v>
      </c>
      <c r="F39" s="2">
        <f>100*(B39/B44)</f>
        <v>9.0323206081454632</v>
      </c>
      <c r="G39" s="2">
        <f>100*(C39/C44)</f>
        <v>14.502994180607082</v>
      </c>
      <c r="H39" s="2">
        <f>100*(D39/D44)</f>
        <v>13.265051466416992</v>
      </c>
      <c r="J39" s="2">
        <f t="shared" si="3"/>
        <v>15.408137728100874</v>
      </c>
      <c r="K39" s="2">
        <f t="shared" si="3"/>
        <v>84.591862271898862</v>
      </c>
      <c r="L39" s="2">
        <f t="shared" si="3"/>
        <v>100</v>
      </c>
      <c r="M39" s="2"/>
    </row>
    <row r="40" spans="1:13" hidden="1" x14ac:dyDescent="0.25">
      <c r="A40" t="s">
        <v>57</v>
      </c>
      <c r="B40" s="1">
        <v>2223.265541489216</v>
      </c>
      <c r="C40" s="1">
        <v>4655.818050004932</v>
      </c>
      <c r="D40" s="1">
        <v>6879.0835914941754</v>
      </c>
      <c r="F40" s="2">
        <f>100*(B40/B44)</f>
        <v>3.8393548527847732</v>
      </c>
      <c r="G40" s="2">
        <f>100*(C40/C44)</f>
        <v>2.3514882353394002</v>
      </c>
      <c r="H40" s="2">
        <f>100*(D40/D44)</f>
        <v>2.6881732183413041</v>
      </c>
      <c r="J40" s="2">
        <f t="shared" si="3"/>
        <v>32.319211009998938</v>
      </c>
      <c r="K40" s="2">
        <f t="shared" si="3"/>
        <v>67.680788990000664</v>
      </c>
      <c r="L40" s="2">
        <f t="shared" si="3"/>
        <v>100</v>
      </c>
      <c r="M40" s="2"/>
    </row>
    <row r="41" spans="1:13" hidden="1" x14ac:dyDescent="0.25">
      <c r="A41" t="s">
        <v>58</v>
      </c>
      <c r="B41" s="1">
        <v>20891.988534338059</v>
      </c>
      <c r="C41" s="1">
        <v>85752.28354393995</v>
      </c>
      <c r="D41" s="1">
        <v>106644.27207827869</v>
      </c>
      <c r="F41" s="2">
        <f>100*(B41/B44)</f>
        <v>36.078352345580008</v>
      </c>
      <c r="G41" s="2">
        <f>100*(C41/C44)</f>
        <v>43.310430893417241</v>
      </c>
      <c r="H41" s="2">
        <f>100*(D41/D44)</f>
        <v>41.67390500164921</v>
      </c>
      <c r="J41" s="2">
        <f t="shared" si="3"/>
        <v>19.590352231016205</v>
      </c>
      <c r="K41" s="2">
        <f t="shared" si="3"/>
        <v>80.409647768983163</v>
      </c>
      <c r="L41" s="2">
        <f t="shared" si="3"/>
        <v>100</v>
      </c>
      <c r="M41" s="2"/>
    </row>
    <row r="42" spans="1:13" hidden="1" x14ac:dyDescent="0.25">
      <c r="A42" t="s">
        <v>59</v>
      </c>
      <c r="B42" s="1">
        <v>3142.6415704293495</v>
      </c>
      <c r="C42" s="1">
        <v>10069.320296017602</v>
      </c>
      <c r="D42" s="1">
        <v>13211.961866446834</v>
      </c>
      <c r="F42" s="2">
        <f>100*(B42/B44)</f>
        <v>5.4270243202299042</v>
      </c>
      <c r="G42" s="2">
        <f>100*(C42/C44)</f>
        <v>5.0856558309714348</v>
      </c>
      <c r="H42" s="2">
        <f>100*(D42/D44)</f>
        <v>5.1629031074784022</v>
      </c>
      <c r="J42" s="2">
        <f t="shared" si="3"/>
        <v>23.786335460219714</v>
      </c>
      <c r="K42" s="2">
        <f t="shared" si="3"/>
        <v>76.213664539781178</v>
      </c>
      <c r="L42" s="2">
        <f t="shared" si="3"/>
        <v>100</v>
      </c>
      <c r="M42" s="2"/>
    </row>
    <row r="43" spans="1:13" hidden="1" x14ac:dyDescent="0.25">
      <c r="A43" s="183" t="s">
        <v>60</v>
      </c>
      <c r="B43" s="10">
        <v>2267.1220810281752</v>
      </c>
      <c r="C43" s="10">
        <v>6888.18364465383</v>
      </c>
      <c r="D43" s="10">
        <v>9155.3057256819557</v>
      </c>
      <c r="F43" s="11">
        <f>100*(B43/B44)</f>
        <v>3.9150906633584679</v>
      </c>
      <c r="G43" s="11">
        <f>100*(C43/C44)</f>
        <v>3.4789767618267629</v>
      </c>
      <c r="H43" s="11">
        <f>100*(D43/D44)</f>
        <v>3.5776637004289369</v>
      </c>
      <c r="J43" s="11">
        <f t="shared" si="3"/>
        <v>24.762931451525098</v>
      </c>
      <c r="K43" s="11">
        <f t="shared" si="3"/>
        <v>75.237068548475435</v>
      </c>
      <c r="L43" s="11">
        <f t="shared" si="3"/>
        <v>100</v>
      </c>
      <c r="M43" s="2"/>
    </row>
    <row r="44" spans="1:13" hidden="1" x14ac:dyDescent="0.25">
      <c r="A44" s="19" t="s">
        <v>61</v>
      </c>
      <c r="B44" s="184">
        <v>57907.268974542174</v>
      </c>
      <c r="C44" s="184">
        <v>197994.52874289794</v>
      </c>
      <c r="D44" s="184">
        <v>255901.79771744055</v>
      </c>
      <c r="F44" s="21">
        <f>100*(B44/B44)</f>
        <v>100</v>
      </c>
      <c r="G44" s="21">
        <f>100*(C44/C44)</f>
        <v>100</v>
      </c>
      <c r="H44" s="21">
        <f>100*(D44/D44)</f>
        <v>100</v>
      </c>
      <c r="J44" s="21">
        <f t="shared" si="3"/>
        <v>22.628707375663584</v>
      </c>
      <c r="K44" s="21">
        <f t="shared" si="3"/>
        <v>77.371292624336235</v>
      </c>
      <c r="L44" s="21">
        <f t="shared" si="3"/>
        <v>100</v>
      </c>
      <c r="M44" s="2"/>
    </row>
    <row r="45" spans="1:13" hidden="1" x14ac:dyDescent="0.25">
      <c r="B45" s="1"/>
      <c r="C45" s="1"/>
      <c r="D45" s="1"/>
      <c r="F45" s="2"/>
      <c r="G45" s="2"/>
      <c r="H45" s="2"/>
      <c r="J45" s="2"/>
      <c r="K45" s="2"/>
      <c r="L45" s="2"/>
      <c r="M45" s="2"/>
    </row>
    <row r="46" spans="1:13" hidden="1" x14ac:dyDescent="0.25"/>
    <row r="47" spans="1:13" hidden="1" x14ac:dyDescent="0.25">
      <c r="A47" t="s">
        <v>72</v>
      </c>
      <c r="B47" t="s">
        <v>73</v>
      </c>
    </row>
    <row r="48" spans="1:13" hidden="1" x14ac:dyDescent="0.25">
      <c r="B48" t="s">
        <v>74</v>
      </c>
      <c r="C48" t="s">
        <v>75</v>
      </c>
      <c r="D48" t="s">
        <v>1</v>
      </c>
    </row>
    <row r="49" spans="1:31" hidden="1" x14ac:dyDescent="0.25">
      <c r="A49" s="182" t="s">
        <v>76</v>
      </c>
      <c r="B49" s="13">
        <v>9305.9772606379302</v>
      </c>
      <c r="C49" s="13">
        <v>23941.00215411434</v>
      </c>
      <c r="D49" s="13">
        <v>33246.979414751899</v>
      </c>
      <c r="F49" s="14">
        <f>100*(B49/B59)</f>
        <v>17.679877662136377</v>
      </c>
      <c r="G49" s="14">
        <f>100*(C49/C59)</f>
        <v>12.403771427431478</v>
      </c>
      <c r="H49" s="14">
        <f>100*(D49/D59)</f>
        <v>13.534295240107689</v>
      </c>
      <c r="J49" s="14">
        <f>100*(B49/$D49)</f>
        <v>27.990444318405682</v>
      </c>
      <c r="K49" s="14">
        <f>100*(C49/$D49)</f>
        <v>72.00955568159543</v>
      </c>
      <c r="L49" s="14">
        <f>100*(D49/$D49)</f>
        <v>100</v>
      </c>
      <c r="M49" s="2"/>
      <c r="Q49" s="14">
        <f t="shared" ref="Q49:Q59" si="4">J49-J34</f>
        <v>-1.0587061674247558</v>
      </c>
      <c r="R49" s="14"/>
      <c r="S49" s="14">
        <f t="shared" ref="S49:S59" si="5">K49-K34</f>
        <v>1.0587061674264504</v>
      </c>
      <c r="T49" s="14"/>
      <c r="V49" s="14">
        <f t="shared" ref="V49:V59" si="6">L49-L34</f>
        <v>0</v>
      </c>
      <c r="W49" s="2"/>
      <c r="X49" s="2"/>
      <c r="AC49" s="14">
        <f t="shared" ref="AC49:AE59" si="7">100*(B49-B34)/B34</f>
        <v>-5.588469736675453</v>
      </c>
      <c r="AD49" s="14">
        <f t="shared" si="7"/>
        <v>-0.55539837936765823</v>
      </c>
      <c r="AE49" s="14">
        <f t="shared" si="7"/>
        <v>-2.0174628520129079</v>
      </c>
    </row>
    <row r="50" spans="1:31" hidden="1" x14ac:dyDescent="0.25">
      <c r="A50" t="s">
        <v>77</v>
      </c>
      <c r="B50" s="1">
        <v>6020.9057624938787</v>
      </c>
      <c r="C50" s="1">
        <v>12106.608053803995</v>
      </c>
      <c r="D50" s="1">
        <v>18127.513816298186</v>
      </c>
      <c r="F50" s="2">
        <f>100*(B50/B59)</f>
        <v>11.438763959417475</v>
      </c>
      <c r="G50" s="2">
        <f>100*(C50/C59)</f>
        <v>6.2724023870938508</v>
      </c>
      <c r="H50" s="2">
        <f>100*(D50/D59)</f>
        <v>7.3794109503388619</v>
      </c>
      <c r="J50" s="2">
        <f t="shared" ref="J50:L59" si="8">100*(B50/$D50)</f>
        <v>33.214183828565446</v>
      </c>
      <c r="K50" s="2">
        <f t="shared" si="8"/>
        <v>66.785816171432828</v>
      </c>
      <c r="L50" s="2">
        <f t="shared" si="8"/>
        <v>100</v>
      </c>
      <c r="M50" s="2"/>
      <c r="Q50" s="2">
        <f t="shared" si="4"/>
        <v>0.52385853956201345</v>
      </c>
      <c r="R50" s="2"/>
      <c r="S50" s="2">
        <f t="shared" si="5"/>
        <v>-0.52385853956263873</v>
      </c>
      <c r="T50" s="2"/>
      <c r="V50" s="2">
        <f t="shared" si="6"/>
        <v>0</v>
      </c>
      <c r="W50" s="2"/>
      <c r="X50" s="2"/>
      <c r="AC50" s="2">
        <f t="shared" si="7"/>
        <v>-16.236802956097044</v>
      </c>
      <c r="AD50" s="2">
        <f t="shared" si="7"/>
        <v>-18.19955842491477</v>
      </c>
      <c r="AE50" s="2">
        <f t="shared" si="7"/>
        <v>-17.557927277530045</v>
      </c>
    </row>
    <row r="51" spans="1:31" hidden="1" x14ac:dyDescent="0.25">
      <c r="A51" t="s">
        <v>78</v>
      </c>
      <c r="B51" s="1">
        <v>5202.580665559819</v>
      </c>
      <c r="C51" s="1">
        <v>16148.959713117176</v>
      </c>
      <c r="D51" s="1">
        <v>21351.540378676887</v>
      </c>
      <c r="F51" s="2">
        <f>100*(B51/B59)</f>
        <v>9.8840763434434074</v>
      </c>
      <c r="G51" s="2">
        <f>100*(C51/C59)</f>
        <v>8.3667343489997261</v>
      </c>
      <c r="H51" s="2">
        <f>100*(D51/D59)</f>
        <v>8.6918588215527421</v>
      </c>
      <c r="J51" s="2">
        <f t="shared" si="8"/>
        <v>24.366301322013623</v>
      </c>
      <c r="K51" s="2">
        <f t="shared" si="8"/>
        <v>75.633698677986885</v>
      </c>
      <c r="L51" s="2">
        <f t="shared" si="8"/>
        <v>100</v>
      </c>
      <c r="M51" s="2"/>
      <c r="Q51" s="2">
        <f t="shared" si="4"/>
        <v>-0.81330188022121064</v>
      </c>
      <c r="R51" s="2"/>
      <c r="S51" s="2">
        <f t="shared" si="5"/>
        <v>0.81330188022099037</v>
      </c>
      <c r="T51" s="2"/>
      <c r="V51" s="2">
        <f t="shared" si="6"/>
        <v>0</v>
      </c>
      <c r="W51" s="2"/>
      <c r="X51" s="2"/>
      <c r="AC51" s="2">
        <f t="shared" si="7"/>
        <v>-9.8486691475368602</v>
      </c>
      <c r="AD51" s="2">
        <f t="shared" si="7"/>
        <v>-5.82692627288976</v>
      </c>
      <c r="AE51" s="2">
        <f t="shared" si="7"/>
        <v>-6.8395851705398298</v>
      </c>
    </row>
    <row r="52" spans="1:31" hidden="1" x14ac:dyDescent="0.25">
      <c r="A52" t="s">
        <v>79</v>
      </c>
      <c r="B52" s="1">
        <v>306.60886690722907</v>
      </c>
      <c r="C52" s="1">
        <v>1174.0429628519294</v>
      </c>
      <c r="D52" s="1">
        <v>1480.6518297591495</v>
      </c>
      <c r="F52" s="2">
        <f>100*(B52/B59)</f>
        <v>0.58250811335793706</v>
      </c>
      <c r="G52" s="2">
        <f>100*(C52/C59)</f>
        <v>0.60826862900127732</v>
      </c>
      <c r="H52" s="2">
        <f>100*(D52/D59)</f>
        <v>0.6027488621379633</v>
      </c>
      <c r="J52" s="2">
        <f t="shared" si="8"/>
        <v>20.707695134318218</v>
      </c>
      <c r="K52" s="2">
        <f t="shared" si="8"/>
        <v>79.292304865682382</v>
      </c>
      <c r="L52" s="2">
        <f t="shared" si="8"/>
        <v>100</v>
      </c>
      <c r="M52" s="2"/>
      <c r="Q52" s="2">
        <f t="shared" si="4"/>
        <v>2.9885670845101693</v>
      </c>
      <c r="R52" s="2"/>
      <c r="S52" s="2">
        <f t="shared" si="5"/>
        <v>-2.9885670845100805</v>
      </c>
      <c r="T52" s="2"/>
      <c r="V52" s="2">
        <f t="shared" si="6"/>
        <v>0</v>
      </c>
      <c r="W52" s="2"/>
      <c r="X52" s="2"/>
      <c r="AC52" s="2">
        <f t="shared" si="7"/>
        <v>28.58848740532898</v>
      </c>
      <c r="AD52" s="2">
        <f t="shared" si="7"/>
        <v>6.0339227553555421</v>
      </c>
      <c r="AE52" s="2">
        <f t="shared" si="7"/>
        <v>10.030394946760943</v>
      </c>
    </row>
    <row r="53" spans="1:31" hidden="1" x14ac:dyDescent="0.25">
      <c r="A53" t="s">
        <v>80</v>
      </c>
      <c r="B53" s="1">
        <v>1063.2358415822562</v>
      </c>
      <c r="C53" s="1">
        <v>4406.8607081346508</v>
      </c>
      <c r="D53" s="1">
        <v>5470.0965497168918</v>
      </c>
      <c r="F53" s="2">
        <f>100*(B53/B59)</f>
        <v>2.0199791036115529</v>
      </c>
      <c r="G53" s="2">
        <f>100*(C53/C59)</f>
        <v>2.2831831593497953</v>
      </c>
      <c r="H53" s="2">
        <f>100*(D53/D59)</f>
        <v>2.2267858012663102</v>
      </c>
      <c r="J53" s="2">
        <f t="shared" si="8"/>
        <v>19.43724085888913</v>
      </c>
      <c r="K53" s="2">
        <f t="shared" si="8"/>
        <v>80.562759141111144</v>
      </c>
      <c r="L53" s="2">
        <f t="shared" si="8"/>
        <v>100</v>
      </c>
      <c r="M53" s="2"/>
      <c r="Q53" s="2">
        <f t="shared" si="4"/>
        <v>0.77314026600273067</v>
      </c>
      <c r="R53" s="2"/>
      <c r="S53" s="2">
        <f t="shared" si="5"/>
        <v>-0.77314026600228658</v>
      </c>
      <c r="T53" s="2"/>
      <c r="V53" s="2">
        <f t="shared" si="6"/>
        <v>0</v>
      </c>
      <c r="W53" s="2"/>
      <c r="X53" s="2"/>
      <c r="AC53" s="2">
        <f t="shared" si="7"/>
        <v>-3.1366832651547196</v>
      </c>
      <c r="AD53" s="2">
        <f t="shared" si="7"/>
        <v>-7.8736544015799703</v>
      </c>
      <c r="AE53" s="2">
        <f t="shared" si="7"/>
        <v>-6.9895413436219833</v>
      </c>
    </row>
    <row r="54" spans="1:31" hidden="1" x14ac:dyDescent="0.25">
      <c r="A54" t="s">
        <v>81</v>
      </c>
      <c r="B54" s="1">
        <v>5335.9837936373096</v>
      </c>
      <c r="C54" s="1">
        <v>28959.06028693714</v>
      </c>
      <c r="D54" s="1">
        <v>34295.044080574655</v>
      </c>
      <c r="F54" s="2">
        <f>100*(B54/B59)</f>
        <v>10.137521083109004</v>
      </c>
      <c r="G54" s="2">
        <f>100*(C54/C59)</f>
        <v>15.003614395091081</v>
      </c>
      <c r="H54" s="2">
        <f>100*(D54/D59)</f>
        <v>13.960945025070593</v>
      </c>
      <c r="J54" s="2">
        <f t="shared" si="8"/>
        <v>15.559052150802479</v>
      </c>
      <c r="K54" s="2">
        <f t="shared" si="8"/>
        <v>84.440947849196917</v>
      </c>
      <c r="L54" s="2">
        <f t="shared" si="8"/>
        <v>100</v>
      </c>
      <c r="M54" s="2"/>
      <c r="Q54" s="2">
        <f t="shared" si="4"/>
        <v>0.15091442270160549</v>
      </c>
      <c r="R54" s="2"/>
      <c r="S54" s="2">
        <f t="shared" si="5"/>
        <v>-0.15091442270194477</v>
      </c>
      <c r="T54" s="2"/>
      <c r="V54" s="2">
        <f t="shared" si="6"/>
        <v>0</v>
      </c>
      <c r="W54" s="2"/>
      <c r="X54" s="2"/>
      <c r="AC54" s="2">
        <f t="shared" si="7"/>
        <v>2.0192376565152874</v>
      </c>
      <c r="AD54" s="2">
        <f t="shared" si="7"/>
        <v>0.84946598924700734</v>
      </c>
      <c r="AE54" s="2">
        <f t="shared" si="7"/>
        <v>1.0297060188443439</v>
      </c>
    </row>
    <row r="55" spans="1:31" hidden="1" x14ac:dyDescent="0.25">
      <c r="A55" t="s">
        <v>82</v>
      </c>
      <c r="B55" s="1">
        <v>1345.7546710305667</v>
      </c>
      <c r="C55" s="1">
        <v>2951.2139559405796</v>
      </c>
      <c r="D55" s="1">
        <v>4296.9686269711592</v>
      </c>
      <c r="F55" s="2">
        <f>100*(B55/B59)</f>
        <v>2.5567199747743627</v>
      </c>
      <c r="G55" s="2">
        <f>100*(C55/C59)</f>
        <v>1.5290163338731368</v>
      </c>
      <c r="H55" s="2">
        <f>100*(D55/D59)</f>
        <v>1.7492248336131082</v>
      </c>
      <c r="J55" s="2">
        <f t="shared" si="8"/>
        <v>31.318699014545988</v>
      </c>
      <c r="K55" s="2">
        <f t="shared" si="8"/>
        <v>68.681300985453703</v>
      </c>
      <c r="L55" s="2">
        <f t="shared" si="8"/>
        <v>100</v>
      </c>
      <c r="M55" s="2"/>
      <c r="Q55" s="2">
        <f t="shared" si="4"/>
        <v>-1.0005119954529498</v>
      </c>
      <c r="R55" s="2"/>
      <c r="S55" s="2">
        <f t="shared" si="5"/>
        <v>1.0005119954530386</v>
      </c>
      <c r="T55" s="2"/>
      <c r="V55" s="2">
        <f t="shared" si="6"/>
        <v>0</v>
      </c>
      <c r="W55" s="2"/>
      <c r="X55" s="2"/>
      <c r="AC55" s="2">
        <f t="shared" si="7"/>
        <v>-39.469458509704779</v>
      </c>
      <c r="AD55" s="2">
        <f t="shared" si="7"/>
        <v>-36.612343432590684</v>
      </c>
      <c r="AE55" s="2">
        <f t="shared" si="7"/>
        <v>-37.535740483161746</v>
      </c>
    </row>
    <row r="56" spans="1:31" hidden="1" x14ac:dyDescent="0.25">
      <c r="A56" t="s">
        <v>83</v>
      </c>
      <c r="B56" s="1">
        <v>20135.555009345277</v>
      </c>
      <c r="C56" s="1">
        <v>87344.999910861457</v>
      </c>
      <c r="D56" s="1">
        <v>107480.55492020804</v>
      </c>
      <c r="F56" s="2">
        <f>100*(B56/B59)</f>
        <v>38.254354083822264</v>
      </c>
      <c r="G56" s="2">
        <f>100*(C56/C59)</f>
        <v>45.253219027724001</v>
      </c>
      <c r="H56" s="2">
        <f>100*(D56/D59)</f>
        <v>43.753555615198437</v>
      </c>
      <c r="J56" s="2">
        <f t="shared" si="8"/>
        <v>18.734137560318338</v>
      </c>
      <c r="K56" s="2">
        <f t="shared" si="8"/>
        <v>81.265862439680433</v>
      </c>
      <c r="L56" s="2">
        <f t="shared" si="8"/>
        <v>100</v>
      </c>
      <c r="M56" s="2"/>
      <c r="Q56" s="2">
        <f t="shared" si="4"/>
        <v>-0.85621467069786661</v>
      </c>
      <c r="R56" s="2"/>
      <c r="S56" s="2">
        <f t="shared" si="5"/>
        <v>0.85621467069726975</v>
      </c>
      <c r="T56" s="2"/>
      <c r="V56" s="2">
        <f t="shared" si="6"/>
        <v>0</v>
      </c>
      <c r="W56" s="2"/>
      <c r="X56" s="2"/>
      <c r="AC56" s="2">
        <f t="shared" si="7"/>
        <v>-3.6206870578619594</v>
      </c>
      <c r="AD56" s="2">
        <f t="shared" si="7"/>
        <v>1.857345718502518</v>
      </c>
      <c r="AE56" s="2">
        <f t="shared" si="7"/>
        <v>0.78417980228277551</v>
      </c>
    </row>
    <row r="57" spans="1:31" hidden="1" x14ac:dyDescent="0.25">
      <c r="A57" t="s">
        <v>84</v>
      </c>
      <c r="B57" s="1">
        <v>2265.096475453402</v>
      </c>
      <c r="C57" s="1">
        <v>9265.0082237522929</v>
      </c>
      <c r="D57" s="1">
        <v>11530.104699205573</v>
      </c>
      <c r="F57" s="2">
        <f>100*(B57/B59)</f>
        <v>4.3033232789360181</v>
      </c>
      <c r="G57" s="2">
        <f>100*(C57/C59)</f>
        <v>4.8001768489439272</v>
      </c>
      <c r="H57" s="2">
        <f>100*(D57/D59)</f>
        <v>4.6937148545639023</v>
      </c>
      <c r="J57" s="2">
        <f t="shared" si="8"/>
        <v>19.645064243080704</v>
      </c>
      <c r="K57" s="2">
        <f t="shared" si="8"/>
        <v>80.354935756920355</v>
      </c>
      <c r="L57" s="2">
        <f t="shared" si="8"/>
        <v>100</v>
      </c>
      <c r="M57" s="2"/>
      <c r="Q57" s="2">
        <f t="shared" si="4"/>
        <v>-4.1412712171390105</v>
      </c>
      <c r="R57" s="2"/>
      <c r="S57" s="2">
        <f t="shared" si="5"/>
        <v>4.1412712171391775</v>
      </c>
      <c r="T57" s="2"/>
      <c r="V57" s="2">
        <f t="shared" si="6"/>
        <v>0</v>
      </c>
      <c r="W57" s="2"/>
      <c r="X57" s="2"/>
      <c r="AC57" s="2">
        <f t="shared" si="7"/>
        <v>-27.923804713626847</v>
      </c>
      <c r="AD57" s="2">
        <f t="shared" si="7"/>
        <v>-7.9877494073101776</v>
      </c>
      <c r="AE57" s="2">
        <f t="shared" si="7"/>
        <v>-12.729806400005701</v>
      </c>
    </row>
    <row r="58" spans="1:31" hidden="1" x14ac:dyDescent="0.25">
      <c r="A58" s="183" t="s">
        <v>85</v>
      </c>
      <c r="B58" s="10">
        <v>1654.2838613505837</v>
      </c>
      <c r="C58" s="10">
        <v>6716.137378824933</v>
      </c>
      <c r="D58" s="10">
        <v>8370.4212401755394</v>
      </c>
      <c r="F58" s="11">
        <f>100*(B58/B59)</f>
        <v>3.1428763973919227</v>
      </c>
      <c r="G58" s="11">
        <f>100*(C58/C59)</f>
        <v>3.4796134424914595</v>
      </c>
      <c r="H58" s="11">
        <f>100*(D58/D59)</f>
        <v>3.4074599961504353</v>
      </c>
      <c r="J58" s="11">
        <f t="shared" si="8"/>
        <v>19.763448145363483</v>
      </c>
      <c r="K58" s="11">
        <f t="shared" si="8"/>
        <v>80.236551854636247</v>
      </c>
      <c r="L58" s="11">
        <f t="shared" si="8"/>
        <v>100</v>
      </c>
      <c r="M58" s="2"/>
      <c r="Q58" s="11">
        <f t="shared" si="4"/>
        <v>-4.9994833061616148</v>
      </c>
      <c r="R58" s="11"/>
      <c r="S58" s="11">
        <f t="shared" si="5"/>
        <v>4.9994833061608119</v>
      </c>
      <c r="T58" s="11"/>
      <c r="V58" s="11">
        <f t="shared" si="6"/>
        <v>0</v>
      </c>
      <c r="W58" s="2"/>
      <c r="X58" s="2"/>
      <c r="AC58" s="11">
        <f t="shared" si="7"/>
        <v>-27.031549152379998</v>
      </c>
      <c r="AD58" s="11">
        <f t="shared" si="7"/>
        <v>-2.497701494390737</v>
      </c>
      <c r="AE58" s="11">
        <f t="shared" si="7"/>
        <v>-8.5730013723594372</v>
      </c>
    </row>
    <row r="59" spans="1:31" hidden="1" x14ac:dyDescent="0.25">
      <c r="A59" s="19" t="s">
        <v>86</v>
      </c>
      <c r="B59" s="184">
        <v>52635.98220799808</v>
      </c>
      <c r="C59" s="184">
        <v>193013.89334833901</v>
      </c>
      <c r="D59" s="184">
        <v>245649.87555633788</v>
      </c>
      <c r="F59" s="21">
        <f>100*(B59/B59)</f>
        <v>100</v>
      </c>
      <c r="G59" s="21">
        <f>100*(C59/C59)</f>
        <v>100</v>
      </c>
      <c r="H59" s="21">
        <f>100*(D59/D59)</f>
        <v>100</v>
      </c>
      <c r="J59" s="21">
        <f t="shared" si="8"/>
        <v>21.427237481309625</v>
      </c>
      <c r="K59" s="21">
        <f t="shared" si="8"/>
        <v>78.572762518690055</v>
      </c>
      <c r="L59" s="21">
        <f t="shared" si="8"/>
        <v>100</v>
      </c>
      <c r="M59" s="2"/>
      <c r="Q59" s="21">
        <f t="shared" si="4"/>
        <v>-1.2014698943539592</v>
      </c>
      <c r="R59" s="21"/>
      <c r="S59" s="21">
        <f t="shared" si="5"/>
        <v>1.2014698943538207</v>
      </c>
      <c r="T59" s="21"/>
      <c r="V59" s="21">
        <f t="shared" si="6"/>
        <v>0</v>
      </c>
      <c r="W59" s="2"/>
      <c r="X59" s="2"/>
      <c r="AC59" s="21">
        <f t="shared" si="7"/>
        <v>-9.1029794011897103</v>
      </c>
      <c r="AD59" s="21">
        <f t="shared" si="7"/>
        <v>-2.5155419324876558</v>
      </c>
      <c r="AE59" s="21">
        <f t="shared" si="7"/>
        <v>-4.0061938808349256</v>
      </c>
    </row>
    <row r="60" spans="1:31" hidden="1" x14ac:dyDescent="0.25">
      <c r="B60" s="1"/>
      <c r="C60" s="1"/>
      <c r="D60" s="1"/>
    </row>
    <row r="61" spans="1:31" hidden="1" x14ac:dyDescent="0.25">
      <c r="A61" t="s">
        <v>72</v>
      </c>
      <c r="B61" s="1" t="s">
        <v>73</v>
      </c>
      <c r="C61" s="1"/>
      <c r="D61" s="1"/>
    </row>
    <row r="62" spans="1:31" hidden="1" x14ac:dyDescent="0.25">
      <c r="B62" s="1" t="s">
        <v>74</v>
      </c>
      <c r="C62" s="1" t="s">
        <v>75</v>
      </c>
      <c r="D62" s="1" t="s">
        <v>1</v>
      </c>
    </row>
    <row r="63" spans="1:31" hidden="1" x14ac:dyDescent="0.25">
      <c r="A63" s="182" t="s">
        <v>87</v>
      </c>
      <c r="B63" s="13">
        <v>10189.067649523007</v>
      </c>
      <c r="C63" s="13">
        <v>24549.889139946412</v>
      </c>
      <c r="D63" s="13">
        <v>34738.956789469354</v>
      </c>
      <c r="F63" s="14">
        <f>100*(B63/B73)</f>
        <v>17.28237820961591</v>
      </c>
      <c r="G63" s="14">
        <f>100*(C63/C73)</f>
        <v>12.312949227694565</v>
      </c>
      <c r="H63" s="14">
        <f>100*(D63/D73)</f>
        <v>13.4470386786837</v>
      </c>
      <c r="J63" s="14">
        <f>100*(B63/$D63)</f>
        <v>29.330378892125182</v>
      </c>
      <c r="K63" s="14">
        <f>100*(C63/$D63)</f>
        <v>70.669621107875003</v>
      </c>
      <c r="L63" s="14">
        <f>100*(D63/$D63)</f>
        <v>100</v>
      </c>
      <c r="M63" s="2"/>
      <c r="Q63" s="14">
        <f>J63-J49</f>
        <v>1.3399345737194999</v>
      </c>
      <c r="R63" s="14"/>
      <c r="S63" s="14">
        <f t="shared" ref="S63:S73" si="9">K63-K49</f>
        <v>-1.3399345737204271</v>
      </c>
      <c r="T63" s="14"/>
      <c r="V63" s="14">
        <f t="shared" ref="V63:V73" si="10">L63-L49</f>
        <v>0</v>
      </c>
      <c r="W63" s="2"/>
      <c r="X63" s="2"/>
      <c r="AC63" s="14">
        <f>100*(B63-B49)/B49</f>
        <v>9.4894965262846647</v>
      </c>
      <c r="AD63" s="14">
        <f>100*(C63-C49)/C49</f>
        <v>2.5432811120959404</v>
      </c>
      <c r="AE63" s="14">
        <f>100*(D63-D49)/D49</f>
        <v>4.4875576698418955</v>
      </c>
    </row>
    <row r="64" spans="1:31" hidden="1" x14ac:dyDescent="0.25">
      <c r="A64" t="s">
        <v>88</v>
      </c>
      <c r="B64" s="1">
        <v>6993.3200589387288</v>
      </c>
      <c r="C64" s="1">
        <v>13696.111318451452</v>
      </c>
      <c r="D64" s="1">
        <v>20689.431377390021</v>
      </c>
      <c r="F64" s="2">
        <f>100*(B64/B73)</f>
        <v>11.861850991354498</v>
      </c>
      <c r="G64" s="2">
        <f>100*(C64/C73)</f>
        <v>6.8692580369555873</v>
      </c>
      <c r="H64" s="2">
        <f>100*(D64/D73)</f>
        <v>8.0086338129782852</v>
      </c>
      <c r="J64" s="2">
        <f t="shared" ref="J64:L73" si="11">100*(B64/$D64)</f>
        <v>33.801412573287159</v>
      </c>
      <c r="K64" s="2">
        <f t="shared" si="11"/>
        <v>66.198587426713615</v>
      </c>
      <c r="L64" s="2">
        <f t="shared" si="11"/>
        <v>100</v>
      </c>
      <c r="M64" s="2"/>
      <c r="Q64" s="2">
        <f t="shared" ref="Q64:Q73" si="12">J64-J50</f>
        <v>0.58722874472171327</v>
      </c>
      <c r="R64" s="2"/>
      <c r="S64" s="2">
        <f t="shared" si="9"/>
        <v>-0.58722874471921216</v>
      </c>
      <c r="T64" s="2"/>
      <c r="V64" s="2">
        <f t="shared" si="10"/>
        <v>0</v>
      </c>
      <c r="W64" s="2"/>
      <c r="X64" s="2"/>
      <c r="AC64" s="2">
        <f t="shared" ref="AC64:AE73" si="13">100*(B64-B50)/B50</f>
        <v>16.1506313967298</v>
      </c>
      <c r="AD64" s="2">
        <f t="shared" si="13"/>
        <v>13.129220485072386</v>
      </c>
      <c r="AE64" s="2">
        <f t="shared" si="13"/>
        <v>14.132757459483784</v>
      </c>
    </row>
    <row r="65" spans="1:31" hidden="1" x14ac:dyDescent="0.25">
      <c r="A65" t="s">
        <v>89</v>
      </c>
      <c r="B65" s="1">
        <v>5712.2770749849269</v>
      </c>
      <c r="C65" s="1">
        <v>18191.128133386475</v>
      </c>
      <c r="D65" s="1">
        <v>23903.405208371456</v>
      </c>
      <c r="F65" s="2">
        <f>100*(B65/B73)</f>
        <v>9.6889859056564003</v>
      </c>
      <c r="G65" s="2">
        <f>100*(C65/C73)</f>
        <v>9.1237249921594881</v>
      </c>
      <c r="H65" s="2">
        <f>100*(D65/D73)</f>
        <v>9.2527250123601164</v>
      </c>
      <c r="J65" s="2">
        <f t="shared" si="11"/>
        <v>23.897336070696621</v>
      </c>
      <c r="K65" s="2">
        <f t="shared" si="11"/>
        <v>76.102663929303148</v>
      </c>
      <c r="L65" s="2">
        <f t="shared" si="11"/>
        <v>100</v>
      </c>
      <c r="M65" s="2"/>
      <c r="Q65" s="2">
        <f t="shared" si="12"/>
        <v>-0.46896525131700173</v>
      </c>
      <c r="R65" s="2"/>
      <c r="S65" s="2">
        <f t="shared" si="9"/>
        <v>0.46896525131626277</v>
      </c>
      <c r="T65" s="2"/>
      <c r="V65" s="2">
        <f t="shared" si="10"/>
        <v>0</v>
      </c>
      <c r="W65" s="2"/>
      <c r="X65" s="2"/>
      <c r="AC65" s="2">
        <f t="shared" si="13"/>
        <v>9.796991958225842</v>
      </c>
      <c r="AD65" s="2">
        <f t="shared" si="13"/>
        <v>12.645820266741548</v>
      </c>
      <c r="AE65" s="2">
        <f t="shared" si="13"/>
        <v>11.951666176942604</v>
      </c>
    </row>
    <row r="66" spans="1:31" hidden="1" x14ac:dyDescent="0.25">
      <c r="A66" t="s">
        <v>90</v>
      </c>
      <c r="B66" s="1">
        <v>335.607446319193</v>
      </c>
      <c r="C66" s="1">
        <v>1767.7630075880852</v>
      </c>
      <c r="D66" s="1">
        <v>2103.3704539072937</v>
      </c>
      <c r="F66" s="2">
        <f>100*(B66/B73)</f>
        <v>0.56924686504787203</v>
      </c>
      <c r="G66" s="2">
        <f>100*(C66/C73)</f>
        <v>0.88661810385170026</v>
      </c>
      <c r="H66" s="2">
        <f>100*(D66/D73)</f>
        <v>0.8141897875835411</v>
      </c>
      <c r="J66" s="2">
        <f t="shared" si="11"/>
        <v>15.955698421823744</v>
      </c>
      <c r="K66" s="2">
        <f t="shared" si="11"/>
        <v>84.044301578175521</v>
      </c>
      <c r="L66" s="2">
        <f t="shared" si="11"/>
        <v>100</v>
      </c>
      <c r="M66" s="2"/>
      <c r="Q66" s="2">
        <f t="shared" si="12"/>
        <v>-4.7519967124944742</v>
      </c>
      <c r="R66" s="2"/>
      <c r="S66" s="2">
        <f t="shared" si="9"/>
        <v>4.7519967124931384</v>
      </c>
      <c r="T66" s="2"/>
      <c r="V66" s="2">
        <f t="shared" si="10"/>
        <v>0</v>
      </c>
      <c r="W66" s="2"/>
      <c r="X66" s="2"/>
      <c r="AC66" s="2">
        <f t="shared" si="13"/>
        <v>9.4578410939231112</v>
      </c>
      <c r="AD66" s="2">
        <f t="shared" si="13"/>
        <v>50.570555211533261</v>
      </c>
      <c r="AE66" s="2">
        <f t="shared" si="13"/>
        <v>42.057059710616706</v>
      </c>
    </row>
    <row r="67" spans="1:31" hidden="1" x14ac:dyDescent="0.25">
      <c r="A67" t="s">
        <v>91</v>
      </c>
      <c r="B67" s="1">
        <v>1058.2293374182584</v>
      </c>
      <c r="C67" s="1">
        <v>4359.0983017917379</v>
      </c>
      <c r="D67" s="1">
        <v>5417.327639210057</v>
      </c>
      <c r="F67" s="2">
        <f>100*(B67/B73)</f>
        <v>1.7949355398214244</v>
      </c>
      <c r="G67" s="2">
        <f>100*(C67/C73)</f>
        <v>2.1862972888605241</v>
      </c>
      <c r="H67" s="2">
        <f>100*(D67/D73)</f>
        <v>2.0969833590870084</v>
      </c>
      <c r="J67" s="2">
        <f t="shared" si="11"/>
        <v>19.534157944572229</v>
      </c>
      <c r="K67" s="2">
        <f t="shared" si="11"/>
        <v>80.465842055426648</v>
      </c>
      <c r="L67" s="2">
        <f t="shared" si="11"/>
        <v>100</v>
      </c>
      <c r="M67" s="2"/>
      <c r="Q67" s="2">
        <f t="shared" si="12"/>
        <v>9.6917085683099202E-2</v>
      </c>
      <c r="R67" s="2"/>
      <c r="S67" s="2">
        <f t="shared" si="9"/>
        <v>-9.6917085684495419E-2</v>
      </c>
      <c r="T67" s="2"/>
      <c r="V67" s="2">
        <f t="shared" si="10"/>
        <v>0</v>
      </c>
      <c r="W67" s="2"/>
      <c r="X67" s="2"/>
      <c r="AC67" s="2">
        <f t="shared" si="13"/>
        <v>-0.47087428472570331</v>
      </c>
      <c r="AD67" s="2">
        <f t="shared" si="13"/>
        <v>-1.0838192878378949</v>
      </c>
      <c r="AE67" s="2">
        <f t="shared" si="13"/>
        <v>-0.96467969124906738</v>
      </c>
    </row>
    <row r="68" spans="1:31" hidden="1" x14ac:dyDescent="0.25">
      <c r="A68" t="s">
        <v>92</v>
      </c>
      <c r="B68" s="1">
        <v>5683.5368504419948</v>
      </c>
      <c r="C68" s="1">
        <v>29565.465265390845</v>
      </c>
      <c r="D68" s="1">
        <v>35249.002115833042</v>
      </c>
      <c r="F68" s="2">
        <f>100*(B68/B73)</f>
        <v>9.6402376347188241</v>
      </c>
      <c r="G68" s="2">
        <f>100*(C68/C73)</f>
        <v>14.82850169427361</v>
      </c>
      <c r="H68" s="2">
        <f>100*(D68/D73)</f>
        <v>13.644471182862222</v>
      </c>
      <c r="J68" s="2">
        <f t="shared" si="11"/>
        <v>16.123965245214929</v>
      </c>
      <c r="K68" s="2">
        <f t="shared" si="11"/>
        <v>83.876034754784499</v>
      </c>
      <c r="L68" s="2">
        <f t="shared" si="11"/>
        <v>100</v>
      </c>
      <c r="M68" s="2"/>
      <c r="Q68" s="2">
        <f t="shared" si="12"/>
        <v>0.56491309441245008</v>
      </c>
      <c r="R68" s="2"/>
      <c r="S68" s="2">
        <f t="shared" si="9"/>
        <v>-0.5649130944124181</v>
      </c>
      <c r="T68" s="2"/>
      <c r="V68" s="2">
        <f t="shared" si="10"/>
        <v>0</v>
      </c>
      <c r="W68" s="2"/>
      <c r="X68" s="2"/>
      <c r="AC68" s="2">
        <f t="shared" si="13"/>
        <v>6.5133829158010483</v>
      </c>
      <c r="AD68" s="2">
        <f t="shared" si="13"/>
        <v>2.0940077904642607</v>
      </c>
      <c r="AE68" s="2">
        <f t="shared" si="13"/>
        <v>2.7816206709549807</v>
      </c>
    </row>
    <row r="69" spans="1:31" hidden="1" x14ac:dyDescent="0.25">
      <c r="A69" t="s">
        <v>93</v>
      </c>
      <c r="B69" s="1">
        <v>3207.9818420417942</v>
      </c>
      <c r="C69" s="1">
        <v>3199.4403018401449</v>
      </c>
      <c r="D69" s="1">
        <v>6407.422143881905</v>
      </c>
      <c r="F69" s="2">
        <f>100*(B69/B73)</f>
        <v>5.4412785733483719</v>
      </c>
      <c r="G69" s="2">
        <f>100*(C69/C73)</f>
        <v>1.6046730707837107</v>
      </c>
      <c r="H69" s="2">
        <f>100*(D69/D73)</f>
        <v>2.4802372138461251</v>
      </c>
      <c r="J69" s="2">
        <f t="shared" si="11"/>
        <v>50.066653484114823</v>
      </c>
      <c r="K69" s="2">
        <f t="shared" si="11"/>
        <v>49.933346515885709</v>
      </c>
      <c r="L69" s="2">
        <f t="shared" si="11"/>
        <v>100</v>
      </c>
      <c r="M69" s="2"/>
      <c r="Q69" s="2">
        <f t="shared" si="12"/>
        <v>18.747954469568835</v>
      </c>
      <c r="R69" s="2"/>
      <c r="S69" s="2">
        <f t="shared" si="9"/>
        <v>-18.747954469567993</v>
      </c>
      <c r="T69" s="2"/>
      <c r="V69" s="2">
        <f t="shared" si="10"/>
        <v>0</v>
      </c>
      <c r="W69" s="2"/>
      <c r="X69" s="2"/>
      <c r="AC69" s="2">
        <f t="shared" si="13"/>
        <v>138.37790877479554</v>
      </c>
      <c r="AD69" s="2">
        <f t="shared" si="13"/>
        <v>8.4109911922822036</v>
      </c>
      <c r="AE69" s="2">
        <f t="shared" si="13"/>
        <v>49.114938928431485</v>
      </c>
    </row>
    <row r="70" spans="1:31" hidden="1" x14ac:dyDescent="0.25">
      <c r="A70" t="s">
        <v>94</v>
      </c>
      <c r="B70" s="1">
        <v>20936.355641277532</v>
      </c>
      <c r="C70" s="1">
        <v>86254.447993600377</v>
      </c>
      <c r="D70" s="1">
        <v>107190.8036348793</v>
      </c>
      <c r="F70" s="2">
        <f>100*(B70/B73)</f>
        <v>35.511592323221322</v>
      </c>
      <c r="G70" s="2">
        <f>100*(C70/C73)</f>
        <v>43.260750904162379</v>
      </c>
      <c r="H70" s="2">
        <f>100*(D70/D73)</f>
        <v>41.492290376271512</v>
      </c>
      <c r="J70" s="2">
        <f t="shared" si="11"/>
        <v>19.531858080467789</v>
      </c>
      <c r="K70" s="2">
        <f t="shared" si="11"/>
        <v>80.468141919530922</v>
      </c>
      <c r="L70" s="2">
        <f t="shared" si="11"/>
        <v>100</v>
      </c>
      <c r="M70" s="2"/>
      <c r="Q70" s="2">
        <f t="shared" si="12"/>
        <v>0.79772052014945061</v>
      </c>
      <c r="R70" s="2"/>
      <c r="S70" s="2">
        <f t="shared" si="9"/>
        <v>-0.797720520149511</v>
      </c>
      <c r="T70" s="2"/>
      <c r="V70" s="2">
        <f t="shared" si="10"/>
        <v>0</v>
      </c>
      <c r="W70" s="2"/>
      <c r="X70" s="2"/>
      <c r="AC70" s="2">
        <f t="shared" si="13"/>
        <v>3.977047722601089</v>
      </c>
      <c r="AD70" s="2">
        <f t="shared" si="13"/>
        <v>-1.2485567787211924</v>
      </c>
      <c r="AE70" s="2">
        <f t="shared" si="13"/>
        <v>-0.26958484308520281</v>
      </c>
    </row>
    <row r="71" spans="1:31" hidden="1" x14ac:dyDescent="0.25">
      <c r="A71" t="s">
        <v>95</v>
      </c>
      <c r="B71" s="1">
        <v>2676.7843804521203</v>
      </c>
      <c r="C71" s="1">
        <v>10423.81767395872</v>
      </c>
      <c r="D71" s="1">
        <v>13100.60205441098</v>
      </c>
      <c r="F71" s="2">
        <f>100*(B71/B73)</f>
        <v>4.5402780352264731</v>
      </c>
      <c r="G71" s="2">
        <f>100*(C71/C73)</f>
        <v>5.2280455136295219</v>
      </c>
      <c r="H71" s="2">
        <f>100*(D71/D73)</f>
        <v>5.0710878742653964</v>
      </c>
      <c r="J71" s="2">
        <f t="shared" si="11"/>
        <v>20.432529507686599</v>
      </c>
      <c r="K71" s="2">
        <f t="shared" si="11"/>
        <v>79.567470492312324</v>
      </c>
      <c r="L71" s="2">
        <f t="shared" si="11"/>
        <v>100</v>
      </c>
      <c r="M71" s="2"/>
      <c r="Q71" s="2">
        <f t="shared" si="12"/>
        <v>0.7874652646058955</v>
      </c>
      <c r="R71" s="2"/>
      <c r="S71" s="2">
        <f t="shared" si="9"/>
        <v>-0.78746526460803068</v>
      </c>
      <c r="T71" s="2"/>
      <c r="V71" s="2">
        <f t="shared" si="10"/>
        <v>0</v>
      </c>
      <c r="W71" s="2"/>
      <c r="X71" s="2"/>
      <c r="AC71" s="2">
        <f t="shared" si="13"/>
        <v>18.175292287111574</v>
      </c>
      <c r="AD71" s="2">
        <f t="shared" si="13"/>
        <v>12.507376380256611</v>
      </c>
      <c r="AE71" s="2">
        <f t="shared" si="13"/>
        <v>13.620842101404463</v>
      </c>
    </row>
    <row r="72" spans="1:31" hidden="1" x14ac:dyDescent="0.25">
      <c r="A72" s="183" t="s">
        <v>96</v>
      </c>
      <c r="B72" s="10">
        <v>2163.2375357376154</v>
      </c>
      <c r="C72" s="10">
        <v>7375.5268453150948</v>
      </c>
      <c r="D72" s="10">
        <v>9538.7643810527825</v>
      </c>
      <c r="F72" s="11">
        <f>100*(B72/B73)</f>
        <v>3.6692159219892084</v>
      </c>
      <c r="G72" s="11">
        <f>100*(C72/C73)</f>
        <v>3.6991811676287374</v>
      </c>
      <c r="H72" s="11">
        <f>100*(D72/D73)</f>
        <v>3.6923427020626565</v>
      </c>
      <c r="J72" s="11">
        <f t="shared" si="11"/>
        <v>22.678383167053983</v>
      </c>
      <c r="K72" s="11">
        <f t="shared" si="11"/>
        <v>77.321616832945267</v>
      </c>
      <c r="L72" s="11">
        <f t="shared" si="11"/>
        <v>100</v>
      </c>
      <c r="M72" s="2"/>
      <c r="Q72" s="11">
        <f t="shared" si="12"/>
        <v>2.9149350216904999</v>
      </c>
      <c r="R72" s="11"/>
      <c r="S72" s="11">
        <f t="shared" si="9"/>
        <v>-2.9149350216909795</v>
      </c>
      <c r="T72" s="11"/>
      <c r="V72" s="11">
        <f t="shared" si="10"/>
        <v>0</v>
      </c>
      <c r="W72" s="2"/>
      <c r="X72" s="2"/>
      <c r="AC72" s="11">
        <f t="shared" si="13"/>
        <v>30.76580061486629</v>
      </c>
      <c r="AD72" s="11">
        <f t="shared" si="13"/>
        <v>9.8179865791478136</v>
      </c>
      <c r="AE72" s="11">
        <f t="shared" si="13"/>
        <v>13.957996943684776</v>
      </c>
    </row>
    <row r="73" spans="1:31" hidden="1" x14ac:dyDescent="0.25">
      <c r="A73" s="19" t="s">
        <v>97</v>
      </c>
      <c r="B73" s="184">
        <v>58956.397817134995</v>
      </c>
      <c r="C73" s="184">
        <v>199382.6879812697</v>
      </c>
      <c r="D73" s="184">
        <v>258339.08579840473</v>
      </c>
      <c r="F73" s="21">
        <f>100*(B73/B73)</f>
        <v>100</v>
      </c>
      <c r="G73" s="21">
        <f>100*(C73/C73)</f>
        <v>100</v>
      </c>
      <c r="H73" s="21">
        <f>100*(D73/D73)</f>
        <v>100</v>
      </c>
      <c r="J73" s="21">
        <f t="shared" si="11"/>
        <v>22.821323236833663</v>
      </c>
      <c r="K73" s="21">
        <f t="shared" si="11"/>
        <v>77.178676763166322</v>
      </c>
      <c r="L73" s="21">
        <f t="shared" si="11"/>
        <v>100</v>
      </c>
      <c r="M73" s="2"/>
      <c r="Q73" s="21">
        <f t="shared" si="12"/>
        <v>1.3940857555240385</v>
      </c>
      <c r="R73" s="21"/>
      <c r="S73" s="21">
        <f t="shared" si="9"/>
        <v>-1.3940857555237329</v>
      </c>
      <c r="T73" s="21"/>
      <c r="V73" s="21">
        <f t="shared" si="10"/>
        <v>0</v>
      </c>
      <c r="W73" s="2"/>
      <c r="X73" s="2"/>
      <c r="AC73" s="21">
        <f t="shared" si="13"/>
        <v>12.007785062623041</v>
      </c>
      <c r="AD73" s="21">
        <f t="shared" si="13"/>
        <v>3.2996560622901367</v>
      </c>
      <c r="AE73" s="21">
        <f t="shared" si="13"/>
        <v>5.1655675433699466</v>
      </c>
    </row>
    <row r="74" spans="1:31" hidden="1" x14ac:dyDescent="0.25"/>
    <row r="75" spans="1:31" hidden="1" x14ac:dyDescent="0.25"/>
    <row r="76" spans="1:31" hidden="1" x14ac:dyDescent="0.25"/>
    <row r="77" spans="1:31" hidden="1" x14ac:dyDescent="0.25">
      <c r="A77" s="189" t="s">
        <v>98</v>
      </c>
      <c r="B77" s="1"/>
      <c r="C77" s="1"/>
      <c r="D77" s="1"/>
      <c r="F77" s="2"/>
      <c r="G77" s="2"/>
      <c r="H77" s="2"/>
      <c r="J77" s="2"/>
      <c r="K77" s="2"/>
      <c r="L77" s="2"/>
      <c r="M77" s="2"/>
    </row>
    <row r="78" spans="1:31" hidden="1" x14ac:dyDescent="0.25">
      <c r="A78" s="182"/>
      <c r="B78" s="619">
        <v>2019</v>
      </c>
      <c r="C78" s="619"/>
      <c r="D78" s="619">
        <v>2020</v>
      </c>
      <c r="E78" s="619"/>
      <c r="F78" s="619">
        <v>2021</v>
      </c>
      <c r="G78" s="619"/>
      <c r="H78" s="2"/>
      <c r="J78" s="2"/>
      <c r="K78" s="2"/>
      <c r="L78" s="2"/>
      <c r="M78" s="2"/>
    </row>
    <row r="79" spans="1:31" hidden="1" x14ac:dyDescent="0.25">
      <c r="A79" s="189"/>
      <c r="B79" s="185" t="s">
        <v>99</v>
      </c>
      <c r="C79" s="185" t="s">
        <v>100</v>
      </c>
      <c r="D79" s="185" t="s">
        <v>99</v>
      </c>
      <c r="E79" s="185" t="s">
        <v>100</v>
      </c>
      <c r="F79" s="185" t="s">
        <v>99</v>
      </c>
      <c r="G79" s="185" t="s">
        <v>100</v>
      </c>
    </row>
    <row r="80" spans="1:31" hidden="1" x14ac:dyDescent="0.25">
      <c r="A80" s="182" t="s">
        <v>62</v>
      </c>
      <c r="B80" s="13">
        <v>9856.8228209864792</v>
      </c>
      <c r="C80" s="13">
        <v>24074.712718389696</v>
      </c>
      <c r="D80" s="13">
        <v>9305.9772606379302</v>
      </c>
      <c r="E80" s="13">
        <v>23941.00215411434</v>
      </c>
      <c r="F80" s="13">
        <v>10189.067649523007</v>
      </c>
      <c r="G80" s="13">
        <v>24549.889139946412</v>
      </c>
    </row>
    <row r="81" spans="1:28" hidden="1" x14ac:dyDescent="0.25">
      <c r="A81" t="s">
        <v>63</v>
      </c>
      <c r="B81" s="1">
        <v>7188.008546686835</v>
      </c>
      <c r="C81" s="1">
        <v>14800.17444978124</v>
      </c>
      <c r="D81" s="1">
        <v>6020.9057624938787</v>
      </c>
      <c r="E81" s="1">
        <v>12106.608053803995</v>
      </c>
      <c r="F81" s="1">
        <v>6993.3200589387288</v>
      </c>
      <c r="G81" s="1">
        <v>13696.111318451452</v>
      </c>
    </row>
    <row r="82" spans="1:28" hidden="1" x14ac:dyDescent="0.25">
      <c r="A82" t="s">
        <v>64</v>
      </c>
      <c r="B82" s="1">
        <v>5770.9416115820686</v>
      </c>
      <c r="C82" s="1">
        <v>17148.170994091983</v>
      </c>
      <c r="D82" s="1">
        <v>5202.580665559819</v>
      </c>
      <c r="E82" s="1">
        <v>16148.959713117176</v>
      </c>
      <c r="F82" s="1">
        <v>5712.2770749849269</v>
      </c>
      <c r="G82" s="1">
        <v>18191.128133386475</v>
      </c>
    </row>
    <row r="83" spans="1:28" hidden="1" x14ac:dyDescent="0.25">
      <c r="A83" t="s">
        <v>65</v>
      </c>
      <c r="B83" s="1">
        <v>238.44192671833432</v>
      </c>
      <c r="C83" s="1">
        <v>1107.23335734802</v>
      </c>
      <c r="D83" s="1">
        <v>306.60886690722907</v>
      </c>
      <c r="E83" s="1">
        <v>1174.0429628519294</v>
      </c>
      <c r="F83" s="1">
        <v>335.607446319193</v>
      </c>
      <c r="G83" s="1">
        <v>1767.7630075880852</v>
      </c>
    </row>
    <row r="84" spans="1:28" hidden="1" x14ac:dyDescent="0.25">
      <c r="A84" t="s">
        <v>66</v>
      </c>
      <c r="B84" s="1">
        <v>1097.6661520818761</v>
      </c>
      <c r="C84" s="1">
        <v>4783.4967071680185</v>
      </c>
      <c r="D84" s="1">
        <v>1063.2358415822562</v>
      </c>
      <c r="E84" s="1">
        <v>4406.8607081346508</v>
      </c>
      <c r="F84" s="1">
        <v>1058.2293374182584</v>
      </c>
      <c r="G84" s="1">
        <v>4359.0983017917379</v>
      </c>
    </row>
    <row r="85" spans="1:28" hidden="1" x14ac:dyDescent="0.25">
      <c r="A85" t="s">
        <v>67</v>
      </c>
      <c r="B85" s="1">
        <v>5230.3701892017971</v>
      </c>
      <c r="C85" s="1">
        <v>28715.134981502903</v>
      </c>
      <c r="D85" s="1">
        <v>5335.9837936373096</v>
      </c>
      <c r="E85" s="1">
        <v>28959.06028693714</v>
      </c>
      <c r="F85" s="1">
        <v>5683.5368504419948</v>
      </c>
      <c r="G85" s="1">
        <v>29565.465265390845</v>
      </c>
    </row>
    <row r="86" spans="1:28" hidden="1" x14ac:dyDescent="0.25">
      <c r="A86" t="s">
        <v>68</v>
      </c>
      <c r="B86" s="1">
        <v>2223.265541489216</v>
      </c>
      <c r="C86" s="1">
        <v>4655.818050004932</v>
      </c>
      <c r="D86" s="1">
        <v>1345.7546710305667</v>
      </c>
      <c r="E86" s="1">
        <v>2951.2139559405796</v>
      </c>
      <c r="F86" s="1">
        <v>3207.9818420417942</v>
      </c>
      <c r="G86" s="1">
        <v>3199.4403018401449</v>
      </c>
    </row>
    <row r="87" spans="1:28" hidden="1" x14ac:dyDescent="0.25">
      <c r="A87" t="s">
        <v>69</v>
      </c>
      <c r="B87" s="1">
        <v>20891.988534338059</v>
      </c>
      <c r="C87" s="1">
        <v>85752.28354393995</v>
      </c>
      <c r="D87" s="1">
        <v>20135.555009345277</v>
      </c>
      <c r="E87" s="1">
        <v>87344.999910861457</v>
      </c>
      <c r="F87" s="1">
        <v>20936.355641277532</v>
      </c>
      <c r="G87" s="1">
        <v>86254.447993600377</v>
      </c>
    </row>
    <row r="88" spans="1:28" hidden="1" x14ac:dyDescent="0.25">
      <c r="A88" t="s">
        <v>70</v>
      </c>
      <c r="B88" s="1">
        <v>3142.6415704293495</v>
      </c>
      <c r="C88" s="1">
        <v>10069.320296017602</v>
      </c>
      <c r="D88" s="1">
        <v>2265.096475453402</v>
      </c>
      <c r="E88" s="1">
        <v>9265.0082237522929</v>
      </c>
      <c r="F88" s="1">
        <v>2676.7843804521203</v>
      </c>
      <c r="G88" s="1">
        <v>10423.81767395872</v>
      </c>
    </row>
    <row r="89" spans="1:28" hidden="1" x14ac:dyDescent="0.25">
      <c r="A89" s="183" t="s">
        <v>71</v>
      </c>
      <c r="B89" s="10">
        <v>2267.1220810281752</v>
      </c>
      <c r="C89" s="10">
        <v>6888.18364465383</v>
      </c>
      <c r="D89" s="10">
        <v>1654.2838613505837</v>
      </c>
      <c r="E89" s="10">
        <v>6716.137378824933</v>
      </c>
      <c r="F89" s="10">
        <v>2163.2375357376154</v>
      </c>
      <c r="G89" s="10">
        <v>7375.5268453150948</v>
      </c>
    </row>
    <row r="90" spans="1:28" hidden="1" x14ac:dyDescent="0.25">
      <c r="A90" s="188" t="s">
        <v>1</v>
      </c>
      <c r="B90" s="184">
        <v>57907.268974542174</v>
      </c>
      <c r="C90" s="184">
        <v>197994.52874289794</v>
      </c>
      <c r="D90" s="184">
        <v>52635.98220799808</v>
      </c>
      <c r="E90" s="184">
        <v>193013.89334833901</v>
      </c>
      <c r="F90" s="184">
        <v>58956.397817134995</v>
      </c>
      <c r="G90" s="184">
        <v>199382.6879812697</v>
      </c>
    </row>
    <row r="91" spans="1:28" x14ac:dyDescent="0.25">
      <c r="A91" s="189"/>
      <c r="B91" s="1"/>
      <c r="C91" s="1"/>
      <c r="D91" s="1"/>
      <c r="E91" s="1"/>
      <c r="F91" s="1"/>
      <c r="G91" s="1"/>
      <c r="K91" s="189" t="s">
        <v>822</v>
      </c>
    </row>
    <row r="92" spans="1:28" x14ac:dyDescent="0.25">
      <c r="A92" s="189"/>
      <c r="B92" s="1"/>
      <c r="C92" s="1"/>
      <c r="D92" s="1"/>
      <c r="E92" s="1"/>
      <c r="F92" s="1"/>
      <c r="G92" s="1"/>
      <c r="K92" s="189" t="s">
        <v>823</v>
      </c>
    </row>
    <row r="93" spans="1:28" x14ac:dyDescent="0.25">
      <c r="A93" s="189" t="s">
        <v>98</v>
      </c>
      <c r="K93" s="189" t="s">
        <v>819</v>
      </c>
    </row>
    <row r="94" spans="1:28" x14ac:dyDescent="0.25">
      <c r="A94" s="182"/>
      <c r="B94" s="619">
        <v>2019</v>
      </c>
      <c r="C94" s="619"/>
      <c r="D94" s="619">
        <v>2020</v>
      </c>
      <c r="E94" s="619"/>
      <c r="F94" s="619">
        <v>2021</v>
      </c>
      <c r="G94" s="619"/>
      <c r="K94" s="182"/>
      <c r="L94" s="727">
        <v>2019</v>
      </c>
      <c r="M94" s="619"/>
      <c r="N94" s="619"/>
      <c r="O94" s="619"/>
      <c r="P94" s="729"/>
      <c r="Q94" s="727">
        <v>2020</v>
      </c>
      <c r="R94" s="619"/>
      <c r="S94" s="619"/>
      <c r="T94" s="619"/>
      <c r="U94" s="729"/>
      <c r="V94" s="727">
        <v>2021</v>
      </c>
      <c r="W94" s="619"/>
      <c r="X94" s="619"/>
      <c r="Y94" s="619"/>
      <c r="Z94" s="729"/>
      <c r="AA94" s="185"/>
      <c r="AB94" s="185"/>
    </row>
    <row r="95" spans="1:28" x14ac:dyDescent="0.25">
      <c r="A95" s="189"/>
      <c r="B95" s="192" t="s">
        <v>99</v>
      </c>
      <c r="C95" s="185" t="s">
        <v>100</v>
      </c>
      <c r="D95" s="192" t="s">
        <v>99</v>
      </c>
      <c r="E95" s="185" t="s">
        <v>100</v>
      </c>
      <c r="F95" s="192" t="s">
        <v>99</v>
      </c>
      <c r="G95" s="185" t="s">
        <v>100</v>
      </c>
      <c r="K95" s="189" t="s">
        <v>101</v>
      </c>
      <c r="L95" s="723" t="s">
        <v>99</v>
      </c>
      <c r="M95" s="724"/>
      <c r="N95" s="620" t="s">
        <v>100</v>
      </c>
      <c r="O95" s="620"/>
      <c r="P95" s="193" t="s">
        <v>1</v>
      </c>
      <c r="Q95" s="723" t="s">
        <v>99</v>
      </c>
      <c r="R95" s="724"/>
      <c r="S95" s="620" t="s">
        <v>100</v>
      </c>
      <c r="T95" s="620"/>
      <c r="U95" s="193" t="s">
        <v>1</v>
      </c>
      <c r="V95" s="723" t="s">
        <v>99</v>
      </c>
      <c r="W95" s="724"/>
      <c r="X95" s="620" t="s">
        <v>100</v>
      </c>
      <c r="Y95" s="620" t="s">
        <v>100</v>
      </c>
      <c r="Z95" s="193" t="s">
        <v>1</v>
      </c>
      <c r="AA95" s="185"/>
      <c r="AB95" s="185"/>
    </row>
    <row r="96" spans="1:28" x14ac:dyDescent="0.25">
      <c r="A96" s="182" t="s">
        <v>62</v>
      </c>
      <c r="B96" s="194">
        <f t="shared" ref="B96:G106" si="14">B80/B$90*100</f>
        <v>17.02173664124938</v>
      </c>
      <c r="C96" s="14">
        <f t="shared" si="14"/>
        <v>12.159281810080449</v>
      </c>
      <c r="D96" s="194">
        <f t="shared" si="14"/>
        <v>17.679877662136377</v>
      </c>
      <c r="E96" s="14">
        <f t="shared" si="14"/>
        <v>12.403771427431478</v>
      </c>
      <c r="F96" s="194">
        <f t="shared" si="14"/>
        <v>17.28237820961591</v>
      </c>
      <c r="G96" s="14">
        <f t="shared" si="14"/>
        <v>12.312949227694565</v>
      </c>
      <c r="K96" s="182" t="s">
        <v>62</v>
      </c>
      <c r="L96" s="195">
        <v>9856.8228209864792</v>
      </c>
      <c r="M96" s="196">
        <v>17.02173664124938</v>
      </c>
      <c r="N96" s="13">
        <v>24074.712718389696</v>
      </c>
      <c r="O96" s="14">
        <v>12.159281810080449</v>
      </c>
      <c r="P96" s="197">
        <f>N96+L96</f>
        <v>33931.535539376171</v>
      </c>
      <c r="Q96" s="195">
        <v>9305.9772606379302</v>
      </c>
      <c r="R96" s="196">
        <v>17.679877662136377</v>
      </c>
      <c r="S96" s="13">
        <v>23941.00215411434</v>
      </c>
      <c r="T96" s="14">
        <v>12.403771427431478</v>
      </c>
      <c r="U96" s="197">
        <f>S96+Q96</f>
        <v>33246.97941475227</v>
      </c>
      <c r="V96" s="195">
        <v>10189.067649523007</v>
      </c>
      <c r="W96" s="194">
        <v>17.28237820961591</v>
      </c>
      <c r="X96" s="13">
        <v>24549.889139946412</v>
      </c>
      <c r="Y96" s="14">
        <v>12.312949227694565</v>
      </c>
      <c r="Z96" s="197">
        <f>X96+V96</f>
        <v>34738.956789469419</v>
      </c>
      <c r="AA96" s="2"/>
      <c r="AB96" s="2"/>
    </row>
    <row r="97" spans="1:29" x14ac:dyDescent="0.25">
      <c r="A97" t="s">
        <v>63</v>
      </c>
      <c r="B97" s="198">
        <f t="shared" si="14"/>
        <v>12.412964164908045</v>
      </c>
      <c r="C97" s="2">
        <f t="shared" si="14"/>
        <v>7.4750421356338217</v>
      </c>
      <c r="D97" s="198">
        <f t="shared" si="14"/>
        <v>11.438763959417475</v>
      </c>
      <c r="E97" s="2">
        <f t="shared" si="14"/>
        <v>6.2724023870938508</v>
      </c>
      <c r="F97" s="198">
        <f t="shared" si="14"/>
        <v>11.861850991354498</v>
      </c>
      <c r="G97" s="2">
        <f t="shared" si="14"/>
        <v>6.8692580369555873</v>
      </c>
      <c r="K97" t="s">
        <v>63</v>
      </c>
      <c r="L97" s="199">
        <v>7188.008546686835</v>
      </c>
      <c r="M97" s="198">
        <v>12.412964164908045</v>
      </c>
      <c r="N97" s="1">
        <v>14800.17444978124</v>
      </c>
      <c r="O97" s="2">
        <v>7.4750421356338217</v>
      </c>
      <c r="P97" s="17">
        <f t="shared" ref="P97:P106" si="15">N97+L97</f>
        <v>21988.182996468073</v>
      </c>
      <c r="Q97" s="199">
        <v>6020.9057624938787</v>
      </c>
      <c r="R97" s="198">
        <v>11.438763959417475</v>
      </c>
      <c r="S97" s="1">
        <v>12106.608053803995</v>
      </c>
      <c r="T97" s="2">
        <v>6.2724023870938508</v>
      </c>
      <c r="U97" s="17">
        <f t="shared" ref="U97:U106" si="16">S97+Q97</f>
        <v>18127.513816297873</v>
      </c>
      <c r="V97" s="199">
        <v>6993.3200589387288</v>
      </c>
      <c r="W97" s="198">
        <v>11.861850991354498</v>
      </c>
      <c r="X97" s="1">
        <v>13696.111318451452</v>
      </c>
      <c r="Y97" s="2">
        <v>6.8692580369555873</v>
      </c>
      <c r="Z97" s="17">
        <f t="shared" ref="Z97:Z106" si="17">X97+V97</f>
        <v>20689.431377390181</v>
      </c>
      <c r="AA97" s="2"/>
      <c r="AB97" s="2"/>
    </row>
    <row r="98" spans="1:29" x14ac:dyDescent="0.25">
      <c r="A98" t="s">
        <v>64</v>
      </c>
      <c r="B98" s="198">
        <f t="shared" si="14"/>
        <v>9.9658328112816932</v>
      </c>
      <c r="C98" s="2">
        <f t="shared" si="14"/>
        <v>8.6609317454218218</v>
      </c>
      <c r="D98" s="198">
        <f t="shared" si="14"/>
        <v>9.8840763434434074</v>
      </c>
      <c r="E98" s="2">
        <f t="shared" si="14"/>
        <v>8.3667343489997261</v>
      </c>
      <c r="F98" s="198">
        <f t="shared" si="14"/>
        <v>9.6889859056564003</v>
      </c>
      <c r="G98" s="2">
        <f t="shared" si="14"/>
        <v>9.1237249921594881</v>
      </c>
      <c r="K98" s="183" t="s">
        <v>64</v>
      </c>
      <c r="L98" s="200">
        <v>5770.9416115820686</v>
      </c>
      <c r="M98" s="201">
        <v>9.9658328112816932</v>
      </c>
      <c r="N98" s="10">
        <v>17148.170994091983</v>
      </c>
      <c r="O98" s="11">
        <v>8.6609317454218218</v>
      </c>
      <c r="P98" s="18">
        <f t="shared" si="15"/>
        <v>22919.11260567405</v>
      </c>
      <c r="Q98" s="200">
        <v>5202.580665559819</v>
      </c>
      <c r="R98" s="201">
        <v>9.8840763434434074</v>
      </c>
      <c r="S98" s="10">
        <v>16148.959713117176</v>
      </c>
      <c r="T98" s="11">
        <v>8.3667343489997261</v>
      </c>
      <c r="U98" s="18">
        <f t="shared" si="16"/>
        <v>21351.540378676997</v>
      </c>
      <c r="V98" s="200">
        <v>5712.2770749849269</v>
      </c>
      <c r="W98" s="201">
        <v>9.6889859056564003</v>
      </c>
      <c r="X98" s="10">
        <v>18191.128133386475</v>
      </c>
      <c r="Y98" s="11">
        <v>9.1237249921594881</v>
      </c>
      <c r="Z98" s="18">
        <f t="shared" si="17"/>
        <v>23903.405208371401</v>
      </c>
      <c r="AA98" s="2"/>
      <c r="AB98" s="2"/>
    </row>
    <row r="99" spans="1:29" x14ac:dyDescent="0.25">
      <c r="A99" t="s">
        <v>65</v>
      </c>
      <c r="B99" s="198">
        <f t="shared" si="14"/>
        <v>0.41176510469378336</v>
      </c>
      <c r="C99" s="2">
        <f t="shared" si="14"/>
        <v>0.5592242191630441</v>
      </c>
      <c r="D99" s="198">
        <f t="shared" si="14"/>
        <v>0.58250811335793706</v>
      </c>
      <c r="E99" s="2">
        <f t="shared" si="14"/>
        <v>0.60826862900127732</v>
      </c>
      <c r="F99" s="198">
        <f t="shared" si="14"/>
        <v>0.56924686504787203</v>
      </c>
      <c r="G99" s="2">
        <f t="shared" si="14"/>
        <v>0.88661810385170026</v>
      </c>
      <c r="K99" t="s">
        <v>65</v>
      </c>
      <c r="L99" s="199">
        <v>238.44192671833432</v>
      </c>
      <c r="M99" s="198">
        <v>0.41176510469378336</v>
      </c>
      <c r="N99" s="1">
        <v>1107.23335734802</v>
      </c>
      <c r="O99" s="2">
        <v>0.5592242191630441</v>
      </c>
      <c r="P99" s="17">
        <f t="shared" si="15"/>
        <v>1345.6752840663544</v>
      </c>
      <c r="Q99" s="199">
        <v>306.60886690722907</v>
      </c>
      <c r="R99" s="198">
        <v>0.58250811335793706</v>
      </c>
      <c r="S99" s="1">
        <v>1174.0429628519294</v>
      </c>
      <c r="T99" s="2">
        <v>0.60826862900127732</v>
      </c>
      <c r="U99" s="17">
        <f t="shared" si="16"/>
        <v>1480.6518297591583</v>
      </c>
      <c r="V99" s="199">
        <v>335.607446319193</v>
      </c>
      <c r="W99" s="198">
        <v>0.56924686504787203</v>
      </c>
      <c r="X99" s="1">
        <v>1767.7630075880852</v>
      </c>
      <c r="Y99" s="2">
        <v>0.88661810385170026</v>
      </c>
      <c r="Z99" s="17">
        <f t="shared" si="17"/>
        <v>2103.3704539072783</v>
      </c>
      <c r="AA99" s="2"/>
      <c r="AB99" s="2"/>
    </row>
    <row r="100" spans="1:29" x14ac:dyDescent="0.25">
      <c r="A100" t="s">
        <v>66</v>
      </c>
      <c r="B100" s="198">
        <f t="shared" si="14"/>
        <v>1.8955584877685117</v>
      </c>
      <c r="C100" s="2">
        <f t="shared" si="14"/>
        <v>2.4159741875390597</v>
      </c>
      <c r="D100" s="198">
        <f t="shared" si="14"/>
        <v>2.0199791036115529</v>
      </c>
      <c r="E100" s="2">
        <f t="shared" si="14"/>
        <v>2.2831831593497953</v>
      </c>
      <c r="F100" s="198">
        <f t="shared" si="14"/>
        <v>1.7949355398214244</v>
      </c>
      <c r="G100" s="2">
        <f t="shared" si="14"/>
        <v>2.1862972888605241</v>
      </c>
      <c r="K100" t="s">
        <v>66</v>
      </c>
      <c r="L100" s="199">
        <v>1097.6661520818761</v>
      </c>
      <c r="M100" s="198">
        <v>1.8955584877685117</v>
      </c>
      <c r="N100" s="1">
        <v>4783.4967071680185</v>
      </c>
      <c r="O100" s="2">
        <v>2.4159741875390597</v>
      </c>
      <c r="P100" s="17">
        <f t="shared" si="15"/>
        <v>5881.1628592498946</v>
      </c>
      <c r="Q100" s="199">
        <v>1063.2358415822562</v>
      </c>
      <c r="R100" s="198">
        <v>2.0199791036115529</v>
      </c>
      <c r="S100" s="1">
        <v>4406.8607081346508</v>
      </c>
      <c r="T100" s="2">
        <v>2.2831831593497953</v>
      </c>
      <c r="U100" s="17">
        <f t="shared" si="16"/>
        <v>5470.0965497169072</v>
      </c>
      <c r="V100" s="199">
        <v>1058.2293374182584</v>
      </c>
      <c r="W100" s="198">
        <v>1.7949355398214244</v>
      </c>
      <c r="X100" s="1">
        <v>4359.0983017917379</v>
      </c>
      <c r="Y100" s="2">
        <v>2.1862972888605241</v>
      </c>
      <c r="Z100" s="17">
        <f t="shared" si="17"/>
        <v>5417.3276392099961</v>
      </c>
      <c r="AA100" s="2"/>
      <c r="AB100" s="2"/>
    </row>
    <row r="101" spans="1:29" x14ac:dyDescent="0.25">
      <c r="A101" t="s">
        <v>67</v>
      </c>
      <c r="B101" s="198">
        <f t="shared" si="14"/>
        <v>9.0323206081454632</v>
      </c>
      <c r="C101" s="2">
        <f t="shared" si="14"/>
        <v>14.502994180607082</v>
      </c>
      <c r="D101" s="198">
        <f t="shared" si="14"/>
        <v>10.137521083109004</v>
      </c>
      <c r="E101" s="2">
        <f t="shared" si="14"/>
        <v>15.003614395091081</v>
      </c>
      <c r="F101" s="198">
        <f t="shared" si="14"/>
        <v>9.6402376347188241</v>
      </c>
      <c r="G101" s="2">
        <f t="shared" si="14"/>
        <v>14.82850169427361</v>
      </c>
      <c r="K101" s="189" t="s">
        <v>67</v>
      </c>
      <c r="L101" s="202">
        <v>5230.3701892017971</v>
      </c>
      <c r="M101" s="203">
        <v>9.0323206081454632</v>
      </c>
      <c r="N101" s="204">
        <v>28715.134981502903</v>
      </c>
      <c r="O101" s="205">
        <v>14.502994180607082</v>
      </c>
      <c r="P101" s="206">
        <f t="shared" si="15"/>
        <v>33945.505170704702</v>
      </c>
      <c r="Q101" s="202">
        <v>5335.9837936373096</v>
      </c>
      <c r="R101" s="203">
        <v>10.137521083109004</v>
      </c>
      <c r="S101" s="204">
        <v>28959.06028693714</v>
      </c>
      <c r="T101" s="205">
        <v>15.003614395091081</v>
      </c>
      <c r="U101" s="206">
        <f t="shared" si="16"/>
        <v>34295.044080574451</v>
      </c>
      <c r="V101" s="202">
        <v>5683.5368504419948</v>
      </c>
      <c r="W101" s="203">
        <v>9.6402376347188241</v>
      </c>
      <c r="X101" s="204">
        <v>29565.465265390845</v>
      </c>
      <c r="Y101" s="205">
        <v>14.82850169427361</v>
      </c>
      <c r="Z101" s="206">
        <f t="shared" si="17"/>
        <v>35249.002115832838</v>
      </c>
      <c r="AA101" s="2"/>
      <c r="AB101" s="2"/>
    </row>
    <row r="102" spans="1:29" x14ac:dyDescent="0.25">
      <c r="A102" t="s">
        <v>68</v>
      </c>
      <c r="B102" s="198">
        <f t="shared" si="14"/>
        <v>3.8393548527847732</v>
      </c>
      <c r="C102" s="2">
        <f t="shared" si="14"/>
        <v>2.3514882353394002</v>
      </c>
      <c r="D102" s="198">
        <f t="shared" si="14"/>
        <v>2.5567199747743627</v>
      </c>
      <c r="E102" s="2">
        <f t="shared" si="14"/>
        <v>1.5290163338731368</v>
      </c>
      <c r="F102" s="198">
        <f t="shared" si="14"/>
        <v>5.4412785733483719</v>
      </c>
      <c r="G102" s="2">
        <f t="shared" si="14"/>
        <v>1.6046730707837107</v>
      </c>
      <c r="K102" t="s">
        <v>68</v>
      </c>
      <c r="L102" s="199">
        <v>2223.265541489216</v>
      </c>
      <c r="M102" s="198">
        <v>3.8393548527847732</v>
      </c>
      <c r="N102" s="1">
        <v>4655.818050004932</v>
      </c>
      <c r="O102" s="2">
        <v>2.3514882353394002</v>
      </c>
      <c r="P102" s="17">
        <f t="shared" si="15"/>
        <v>6879.0835914941481</v>
      </c>
      <c r="Q102" s="199">
        <v>1345.7546710305667</v>
      </c>
      <c r="R102" s="198">
        <v>2.5567199747743627</v>
      </c>
      <c r="S102" s="1">
        <v>2951.2139559405796</v>
      </c>
      <c r="T102" s="2">
        <v>1.5290163338731368</v>
      </c>
      <c r="U102" s="17">
        <f t="shared" si="16"/>
        <v>4296.9686269711465</v>
      </c>
      <c r="V102" s="199">
        <v>3207.9818420417942</v>
      </c>
      <c r="W102" s="198">
        <v>5.4412785733483719</v>
      </c>
      <c r="X102" s="1">
        <v>3199.4403018401449</v>
      </c>
      <c r="Y102" s="2">
        <v>1.6046730707837107</v>
      </c>
      <c r="Z102" s="17">
        <f t="shared" si="17"/>
        <v>6407.4221438819386</v>
      </c>
      <c r="AA102" s="2"/>
      <c r="AB102" s="2"/>
    </row>
    <row r="103" spans="1:29" x14ac:dyDescent="0.25">
      <c r="A103" t="s">
        <v>69</v>
      </c>
      <c r="B103" s="198">
        <f t="shared" si="14"/>
        <v>36.078352345580008</v>
      </c>
      <c r="C103" s="2">
        <f t="shared" si="14"/>
        <v>43.310430893417241</v>
      </c>
      <c r="D103" s="198">
        <f t="shared" si="14"/>
        <v>38.254354083822264</v>
      </c>
      <c r="E103" s="2">
        <f t="shared" si="14"/>
        <v>45.253219027724001</v>
      </c>
      <c r="F103" s="198">
        <f t="shared" si="14"/>
        <v>35.511592323221322</v>
      </c>
      <c r="G103" s="2">
        <f t="shared" si="14"/>
        <v>43.260750904162379</v>
      </c>
      <c r="K103" s="189" t="s">
        <v>69</v>
      </c>
      <c r="L103" s="202">
        <v>20891.988534338059</v>
      </c>
      <c r="M103" s="203">
        <v>36.078352345580008</v>
      </c>
      <c r="N103" s="204">
        <v>85752.28354393995</v>
      </c>
      <c r="O103" s="205">
        <v>43.310430893417241</v>
      </c>
      <c r="P103" s="206">
        <f t="shared" si="15"/>
        <v>106644.27207827801</v>
      </c>
      <c r="Q103" s="202">
        <v>20135.555009345277</v>
      </c>
      <c r="R103" s="203">
        <v>38.254354083822264</v>
      </c>
      <c r="S103" s="204">
        <v>87344.999910861457</v>
      </c>
      <c r="T103" s="205">
        <v>45.253219027724001</v>
      </c>
      <c r="U103" s="206">
        <f t="shared" si="16"/>
        <v>107480.55492020673</v>
      </c>
      <c r="V103" s="202">
        <v>20936.355641277532</v>
      </c>
      <c r="W103" s="203">
        <v>35.511592323221322</v>
      </c>
      <c r="X103" s="204">
        <v>86254.447993600377</v>
      </c>
      <c r="Y103" s="205">
        <v>43.260750904162379</v>
      </c>
      <c r="Z103" s="206">
        <f t="shared" si="17"/>
        <v>107190.80363487791</v>
      </c>
      <c r="AA103" s="2"/>
      <c r="AB103" s="2"/>
    </row>
    <row r="104" spans="1:29" x14ac:dyDescent="0.25">
      <c r="A104" t="s">
        <v>70</v>
      </c>
      <c r="B104" s="198">
        <f t="shared" si="14"/>
        <v>5.4270243202299042</v>
      </c>
      <c r="C104" s="2">
        <f t="shared" si="14"/>
        <v>5.0856558309714348</v>
      </c>
      <c r="D104" s="198">
        <f t="shared" si="14"/>
        <v>4.3033232789360181</v>
      </c>
      <c r="E104" s="2">
        <f t="shared" si="14"/>
        <v>4.8001768489439272</v>
      </c>
      <c r="F104" s="198">
        <f t="shared" si="14"/>
        <v>4.5402780352264731</v>
      </c>
      <c r="G104" s="2">
        <f t="shared" si="14"/>
        <v>5.2280455136295219</v>
      </c>
      <c r="K104" t="s">
        <v>70</v>
      </c>
      <c r="L104" s="199">
        <v>3142.6415704293495</v>
      </c>
      <c r="M104" s="198">
        <v>5.4270243202299042</v>
      </c>
      <c r="N104" s="1">
        <v>10069.320296017602</v>
      </c>
      <c r="O104" s="2">
        <v>5.0856558309714348</v>
      </c>
      <c r="P104" s="17">
        <f t="shared" si="15"/>
        <v>13211.961866446953</v>
      </c>
      <c r="Q104" s="199">
        <v>2265.096475453402</v>
      </c>
      <c r="R104" s="198">
        <v>4.3033232789360181</v>
      </c>
      <c r="S104" s="1">
        <v>9265.0082237522929</v>
      </c>
      <c r="T104" s="2">
        <v>4.8001768489439272</v>
      </c>
      <c r="U104" s="17">
        <f t="shared" si="16"/>
        <v>11530.104699205694</v>
      </c>
      <c r="V104" s="199">
        <v>2676.7843804521203</v>
      </c>
      <c r="W104" s="198">
        <v>4.5402780352264731</v>
      </c>
      <c r="X104" s="1">
        <v>10423.81767395872</v>
      </c>
      <c r="Y104" s="2">
        <v>5.2280455136295219</v>
      </c>
      <c r="Z104" s="17">
        <f t="shared" si="17"/>
        <v>13100.60205441084</v>
      </c>
      <c r="AA104" s="2"/>
      <c r="AB104" s="2"/>
    </row>
    <row r="105" spans="1:29" x14ac:dyDescent="0.25">
      <c r="A105" s="183" t="s">
        <v>71</v>
      </c>
      <c r="B105" s="201">
        <f t="shared" si="14"/>
        <v>3.9150906633584679</v>
      </c>
      <c r="C105" s="11">
        <f t="shared" si="14"/>
        <v>3.4789767618267629</v>
      </c>
      <c r="D105" s="201">
        <f t="shared" si="14"/>
        <v>3.1428763973919227</v>
      </c>
      <c r="E105" s="11">
        <f t="shared" si="14"/>
        <v>3.4796134424914595</v>
      </c>
      <c r="F105" s="201">
        <f t="shared" si="14"/>
        <v>3.6692159219892084</v>
      </c>
      <c r="G105" s="11">
        <f t="shared" si="14"/>
        <v>3.6991811676287374</v>
      </c>
      <c r="K105" s="183" t="s">
        <v>71</v>
      </c>
      <c r="L105" s="200">
        <v>2267.1220810281752</v>
      </c>
      <c r="M105" s="201">
        <v>3.9150906633584679</v>
      </c>
      <c r="N105" s="10">
        <v>6888.18364465383</v>
      </c>
      <c r="O105" s="11">
        <v>3.4789767618267629</v>
      </c>
      <c r="P105" s="18">
        <f t="shared" si="15"/>
        <v>9155.3057256820048</v>
      </c>
      <c r="Q105" s="200">
        <v>1654.2838613505837</v>
      </c>
      <c r="R105" s="201">
        <v>3.1428763973919227</v>
      </c>
      <c r="S105" s="10">
        <v>6716.137378824933</v>
      </c>
      <c r="T105" s="11">
        <v>3.4796134424914595</v>
      </c>
      <c r="U105" s="18">
        <f t="shared" si="16"/>
        <v>8370.4212401755176</v>
      </c>
      <c r="V105" s="200">
        <v>2163.2375357376154</v>
      </c>
      <c r="W105" s="201">
        <v>3.6692159219892084</v>
      </c>
      <c r="X105" s="10">
        <v>7375.5268453150948</v>
      </c>
      <c r="Y105" s="11">
        <v>3.6991811676287374</v>
      </c>
      <c r="Z105" s="18">
        <f t="shared" si="17"/>
        <v>9538.7643810527097</v>
      </c>
      <c r="AA105" s="2"/>
      <c r="AB105" s="2"/>
    </row>
    <row r="106" spans="1:29" x14ac:dyDescent="0.25">
      <c r="A106" s="188" t="s">
        <v>1</v>
      </c>
      <c r="B106" s="207">
        <f t="shared" si="14"/>
        <v>100</v>
      </c>
      <c r="C106" s="21">
        <f t="shared" si="14"/>
        <v>100</v>
      </c>
      <c r="D106" s="207">
        <f t="shared" si="14"/>
        <v>100</v>
      </c>
      <c r="E106" s="21">
        <f t="shared" si="14"/>
        <v>100</v>
      </c>
      <c r="F106" s="207">
        <f t="shared" si="14"/>
        <v>100</v>
      </c>
      <c r="G106" s="21">
        <f t="shared" si="14"/>
        <v>100</v>
      </c>
      <c r="K106" s="188" t="s">
        <v>1</v>
      </c>
      <c r="L106" s="208">
        <v>57907.268974542174</v>
      </c>
      <c r="M106" s="207">
        <v>100</v>
      </c>
      <c r="N106" s="184">
        <v>197994.52874289794</v>
      </c>
      <c r="O106" s="21">
        <v>100</v>
      </c>
      <c r="P106" s="209">
        <f t="shared" si="15"/>
        <v>255901.79771744012</v>
      </c>
      <c r="Q106" s="208">
        <v>52635.98220799808</v>
      </c>
      <c r="R106" s="207">
        <v>100</v>
      </c>
      <c r="S106" s="184">
        <v>193013.89334833901</v>
      </c>
      <c r="T106" s="21">
        <v>100</v>
      </c>
      <c r="U106" s="209">
        <f t="shared" si="16"/>
        <v>245649.87555633709</v>
      </c>
      <c r="V106" s="208">
        <v>58956.397817134995</v>
      </c>
      <c r="W106" s="207">
        <v>100</v>
      </c>
      <c r="X106" s="184">
        <v>199382.6879812697</v>
      </c>
      <c r="Y106" s="21">
        <v>100</v>
      </c>
      <c r="Z106" s="209">
        <f t="shared" si="17"/>
        <v>258339.0857984047</v>
      </c>
      <c r="AA106" s="2"/>
      <c r="AB106" s="2"/>
    </row>
    <row r="107" spans="1:29" x14ac:dyDescent="0.25">
      <c r="B107" s="1"/>
      <c r="C107" s="1"/>
      <c r="D107" s="1"/>
      <c r="F107" s="2"/>
      <c r="G107" s="2"/>
      <c r="H107" s="2"/>
      <c r="J107" s="2"/>
      <c r="K107" s="2"/>
      <c r="L107" s="2"/>
      <c r="M107" s="2"/>
    </row>
    <row r="108" spans="1:29" x14ac:dyDescent="0.25">
      <c r="A108" s="182"/>
      <c r="B108" s="619">
        <v>2019</v>
      </c>
      <c r="C108" s="619"/>
      <c r="D108" s="619">
        <v>2020</v>
      </c>
      <c r="E108" s="619"/>
      <c r="F108" s="619">
        <v>2021</v>
      </c>
      <c r="G108" s="619"/>
      <c r="H108" s="2"/>
      <c r="J108" s="2"/>
    </row>
    <row r="109" spans="1:29" hidden="1" x14ac:dyDescent="0.25">
      <c r="A109" s="189" t="s">
        <v>98</v>
      </c>
      <c r="B109" s="192" t="s">
        <v>99</v>
      </c>
      <c r="C109" s="185" t="s">
        <v>100</v>
      </c>
      <c r="D109" s="192" t="s">
        <v>99</v>
      </c>
      <c r="E109" s="185" t="s">
        <v>100</v>
      </c>
      <c r="F109" s="192" t="s">
        <v>99</v>
      </c>
      <c r="G109" s="185" t="s">
        <v>100</v>
      </c>
      <c r="K109" s="8"/>
      <c r="L109" s="727">
        <v>2019</v>
      </c>
      <c r="M109" s="619"/>
      <c r="N109" s="619"/>
      <c r="O109" s="619"/>
      <c r="P109" s="619"/>
      <c r="Q109" s="728"/>
      <c r="R109" s="727">
        <v>2020</v>
      </c>
      <c r="S109" s="619"/>
      <c r="T109" s="619"/>
      <c r="U109" s="619"/>
      <c r="V109" s="619"/>
      <c r="W109" s="728"/>
      <c r="X109" s="727">
        <v>2021</v>
      </c>
      <c r="Y109" s="619"/>
      <c r="Z109" s="619"/>
      <c r="AA109" s="619"/>
      <c r="AB109" s="619"/>
      <c r="AC109" s="729"/>
    </row>
    <row r="110" spans="1:29" hidden="1" x14ac:dyDescent="0.25">
      <c r="A110" s="182" t="s">
        <v>62</v>
      </c>
      <c r="B110" s="194">
        <v>29.049150485830438</v>
      </c>
      <c r="C110" s="14">
        <v>70.950849514168979</v>
      </c>
      <c r="D110" s="194">
        <v>27.990444318405682</v>
      </c>
      <c r="E110" s="14">
        <v>72.00955568159543</v>
      </c>
      <c r="F110" s="194">
        <v>29.330378892125182</v>
      </c>
      <c r="G110" s="14">
        <v>70.669621107875003</v>
      </c>
      <c r="K110" s="210" t="s">
        <v>101</v>
      </c>
      <c r="L110" s="723" t="s">
        <v>99</v>
      </c>
      <c r="M110" s="724"/>
      <c r="N110" s="620" t="s">
        <v>100</v>
      </c>
      <c r="O110" s="620"/>
      <c r="P110" s="620" t="s">
        <v>1</v>
      </c>
      <c r="Q110" s="620"/>
      <c r="R110" s="723" t="s">
        <v>99</v>
      </c>
      <c r="S110" s="724"/>
      <c r="T110" s="620" t="s">
        <v>100</v>
      </c>
      <c r="U110" s="620"/>
      <c r="V110" s="620" t="s">
        <v>1</v>
      </c>
      <c r="W110" s="620"/>
      <c r="X110" s="723" t="s">
        <v>99</v>
      </c>
      <c r="Y110" s="724"/>
      <c r="Z110" s="620" t="s">
        <v>100</v>
      </c>
      <c r="AA110" s="620" t="s">
        <v>100</v>
      </c>
      <c r="AB110" s="620" t="s">
        <v>1</v>
      </c>
      <c r="AC110" s="725"/>
    </row>
    <row r="111" spans="1:29" hidden="1" x14ac:dyDescent="0.25">
      <c r="A111" t="s">
        <v>63</v>
      </c>
      <c r="B111" s="198">
        <v>32.690325289003432</v>
      </c>
      <c r="C111" s="2">
        <v>67.309674710995466</v>
      </c>
      <c r="D111" s="198">
        <v>33.214183828565446</v>
      </c>
      <c r="E111" s="2">
        <v>66.785816171432828</v>
      </c>
      <c r="F111" s="198">
        <v>33.801412573287159</v>
      </c>
      <c r="G111" s="2">
        <v>66.198587426713615</v>
      </c>
      <c r="K111" s="211"/>
      <c r="L111" s="212" t="s">
        <v>9</v>
      </c>
      <c r="M111" s="212" t="s">
        <v>8</v>
      </c>
      <c r="N111" s="190" t="s">
        <v>9</v>
      </c>
      <c r="O111" s="213" t="s">
        <v>8</v>
      </c>
      <c r="P111" s="190" t="s">
        <v>9</v>
      </c>
      <c r="Q111" s="191" t="s">
        <v>8</v>
      </c>
      <c r="R111" s="212" t="s">
        <v>9</v>
      </c>
      <c r="S111" s="214" t="s">
        <v>8</v>
      </c>
      <c r="T111" s="190" t="s">
        <v>9</v>
      </c>
      <c r="U111" s="213" t="s">
        <v>8</v>
      </c>
      <c r="V111" s="190" t="s">
        <v>9</v>
      </c>
      <c r="W111" s="191" t="s">
        <v>8</v>
      </c>
      <c r="X111" s="212" t="s">
        <v>9</v>
      </c>
      <c r="Y111" s="214" t="s">
        <v>8</v>
      </c>
      <c r="Z111" s="190" t="s">
        <v>9</v>
      </c>
      <c r="AA111" s="191" t="s">
        <v>8</v>
      </c>
      <c r="AB111" s="190" t="s">
        <v>9</v>
      </c>
      <c r="AC111" s="191" t="s">
        <v>8</v>
      </c>
    </row>
    <row r="112" spans="1:29" hidden="1" x14ac:dyDescent="0.25">
      <c r="A112" t="s">
        <v>64</v>
      </c>
      <c r="B112" s="198">
        <v>25.179603202234834</v>
      </c>
      <c r="C112" s="2">
        <v>74.820396797765895</v>
      </c>
      <c r="D112" s="198">
        <v>24.366301322013623</v>
      </c>
      <c r="E112" s="2">
        <v>75.633698677986885</v>
      </c>
      <c r="F112" s="198">
        <v>23.897336070696621</v>
      </c>
      <c r="G112" s="2">
        <v>76.102663929303148</v>
      </c>
      <c r="K112" s="215" t="s">
        <v>62</v>
      </c>
      <c r="L112" s="195">
        <v>9856.8228209864792</v>
      </c>
      <c r="M112" s="216">
        <f>L112/$P112*100</f>
        <v>29.049150485830609</v>
      </c>
      <c r="N112" s="3">
        <v>24074.712718389696</v>
      </c>
      <c r="O112" s="7">
        <f>N112/$P112*100</f>
        <v>70.950849514169406</v>
      </c>
      <c r="P112" s="3">
        <f>N112+L112</f>
        <v>33931.535539376171</v>
      </c>
      <c r="Q112" s="217">
        <f>P112/$P112*100</f>
        <v>100</v>
      </c>
      <c r="R112" s="195">
        <v>9305.9772606379302</v>
      </c>
      <c r="S112" s="218">
        <f>R112/$V112*100</f>
        <v>27.990444318405373</v>
      </c>
      <c r="T112" s="3">
        <v>23941.00215411434</v>
      </c>
      <c r="U112" s="7">
        <f>T112/$V112*100</f>
        <v>72.009555681594634</v>
      </c>
      <c r="V112" s="3">
        <f>T112+R112</f>
        <v>33246.97941475227</v>
      </c>
      <c r="W112" s="217">
        <f>V112/$V112*100</f>
        <v>100</v>
      </c>
      <c r="X112" s="195">
        <v>10189.067649523007</v>
      </c>
      <c r="Y112" s="218">
        <f t="shared" ref="Y112:Y122" si="18">X112/$AB112*100</f>
        <v>29.330378892125125</v>
      </c>
      <c r="Z112" s="3">
        <v>24549.889139946412</v>
      </c>
      <c r="AA112" s="217">
        <f t="shared" ref="AA112:AA122" si="19">Z112/$AB112*100</f>
        <v>70.669621107874875</v>
      </c>
      <c r="AB112" s="3">
        <f>Z112+X112</f>
        <v>34738.956789469419</v>
      </c>
      <c r="AC112" s="217">
        <f>AB112/$AB112*100</f>
        <v>100</v>
      </c>
    </row>
    <row r="113" spans="1:29" hidden="1" x14ac:dyDescent="0.25">
      <c r="A113" t="s">
        <v>65</v>
      </c>
      <c r="B113" s="198">
        <v>17.719128049808049</v>
      </c>
      <c r="C113" s="2">
        <v>82.280871950192463</v>
      </c>
      <c r="D113" s="198">
        <v>20.707695134318218</v>
      </c>
      <c r="E113" s="2">
        <v>79.292304865682382</v>
      </c>
      <c r="F113" s="198">
        <v>15.955698421823744</v>
      </c>
      <c r="G113" s="2">
        <v>84.044301578175521</v>
      </c>
      <c r="K113" s="219" t="s">
        <v>63</v>
      </c>
      <c r="L113" s="202">
        <v>7188.008546686835</v>
      </c>
      <c r="M113" s="220">
        <f t="shared" ref="M113:O122" si="20">L113/$P113*100</f>
        <v>32.690325289003795</v>
      </c>
      <c r="N113" s="221">
        <v>14800.17444978124</v>
      </c>
      <c r="O113" s="222">
        <f t="shared" si="20"/>
        <v>67.309674710996219</v>
      </c>
      <c r="P113" s="221">
        <f t="shared" ref="P113:P122" si="21">N113+L113</f>
        <v>21988.182996468073</v>
      </c>
      <c r="Q113" s="223">
        <f t="shared" ref="Q113:Q122" si="22">P113/$P113*100</f>
        <v>100</v>
      </c>
      <c r="R113" s="202">
        <v>6020.9057624938787</v>
      </c>
      <c r="S113" s="224">
        <f t="shared" ref="S113:U122" si="23">R113/$V113*100</f>
        <v>33.214183828566021</v>
      </c>
      <c r="T113" s="221">
        <v>12106.608053803995</v>
      </c>
      <c r="U113" s="222">
        <f t="shared" si="23"/>
        <v>66.785816171433993</v>
      </c>
      <c r="V113" s="221">
        <f t="shared" ref="V113:V122" si="24">T113+R113</f>
        <v>18127.513816297873</v>
      </c>
      <c r="W113" s="223">
        <f t="shared" ref="W113:W122" si="25">V113/$V113*100</f>
        <v>100</v>
      </c>
      <c r="X113" s="202">
        <v>6993.3200589387288</v>
      </c>
      <c r="Y113" s="225">
        <f t="shared" si="18"/>
        <v>33.801412573286896</v>
      </c>
      <c r="Z113" s="221">
        <v>13696.111318451452</v>
      </c>
      <c r="AA113" s="223">
        <f t="shared" si="19"/>
        <v>66.198587426713104</v>
      </c>
      <c r="AB113" s="221">
        <f t="shared" ref="AB113:AB122" si="26">Z113+X113</f>
        <v>20689.431377390181</v>
      </c>
      <c r="AC113" s="223">
        <f t="shared" ref="AC113:AC122" si="27">AB113/$AB113*100</f>
        <v>100</v>
      </c>
    </row>
    <row r="114" spans="1:29" hidden="1" x14ac:dyDescent="0.25">
      <c r="A114" t="s">
        <v>66</v>
      </c>
      <c r="B114" s="198">
        <v>18.664100592886399</v>
      </c>
      <c r="C114" s="2">
        <v>81.33589940711343</v>
      </c>
      <c r="D114" s="198">
        <v>19.43724085888913</v>
      </c>
      <c r="E114" s="2">
        <v>80.562759141111144</v>
      </c>
      <c r="F114" s="198">
        <v>19.534157944572229</v>
      </c>
      <c r="G114" s="2">
        <v>80.465842055426648</v>
      </c>
      <c r="K114" s="215" t="s">
        <v>64</v>
      </c>
      <c r="L114" s="199">
        <v>5770.9416115820686</v>
      </c>
      <c r="M114" s="226">
        <f t="shared" si="20"/>
        <v>25.179603202234652</v>
      </c>
      <c r="N114" s="4">
        <v>17148.170994091983</v>
      </c>
      <c r="O114" s="5">
        <f t="shared" si="20"/>
        <v>74.820396797765355</v>
      </c>
      <c r="P114" s="4">
        <f t="shared" si="21"/>
        <v>22919.11260567405</v>
      </c>
      <c r="Q114" s="227">
        <f t="shared" si="22"/>
        <v>100</v>
      </c>
      <c r="R114" s="199">
        <v>5202.580665559819</v>
      </c>
      <c r="S114" s="228">
        <f t="shared" si="23"/>
        <v>24.366301322013499</v>
      </c>
      <c r="T114" s="4">
        <v>16148.959713117176</v>
      </c>
      <c r="U114" s="5">
        <f t="shared" si="23"/>
        <v>75.633698677986487</v>
      </c>
      <c r="V114" s="4">
        <f t="shared" si="24"/>
        <v>21351.540378676997</v>
      </c>
      <c r="W114" s="227">
        <f t="shared" si="25"/>
        <v>100</v>
      </c>
      <c r="X114" s="199">
        <v>5712.2770749849269</v>
      </c>
      <c r="Y114" s="228">
        <f t="shared" si="18"/>
        <v>23.897336070696674</v>
      </c>
      <c r="Z114" s="4">
        <v>18191.128133386475</v>
      </c>
      <c r="AA114" s="227">
        <f t="shared" si="19"/>
        <v>76.102663929303333</v>
      </c>
      <c r="AB114" s="4">
        <f t="shared" si="26"/>
        <v>23903.405208371401</v>
      </c>
      <c r="AC114" s="227">
        <f t="shared" si="27"/>
        <v>100</v>
      </c>
    </row>
    <row r="115" spans="1:29" hidden="1" x14ac:dyDescent="0.25">
      <c r="A115" t="s">
        <v>67</v>
      </c>
      <c r="B115" s="198">
        <v>15.408137728100874</v>
      </c>
      <c r="C115" s="2">
        <v>84.591862271898862</v>
      </c>
      <c r="D115" s="198">
        <v>15.559052150802479</v>
      </c>
      <c r="E115" s="2">
        <v>84.440947849196917</v>
      </c>
      <c r="F115" s="198">
        <v>16.123965245214929</v>
      </c>
      <c r="G115" s="2">
        <v>83.876034754784499</v>
      </c>
      <c r="K115" s="215" t="s">
        <v>65</v>
      </c>
      <c r="L115" s="199">
        <v>238.44192671833432</v>
      </c>
      <c r="M115" s="226">
        <f t="shared" si="20"/>
        <v>17.71912804980796</v>
      </c>
      <c r="N115" s="4">
        <v>1107.23335734802</v>
      </c>
      <c r="O115" s="5">
        <f t="shared" si="20"/>
        <v>82.280871950192036</v>
      </c>
      <c r="P115" s="4">
        <f t="shared" si="21"/>
        <v>1345.6752840663544</v>
      </c>
      <c r="Q115" s="227">
        <f t="shared" si="22"/>
        <v>100</v>
      </c>
      <c r="R115" s="199">
        <v>306.60886690722907</v>
      </c>
      <c r="S115" s="228">
        <f t="shared" si="23"/>
        <v>20.707695134318094</v>
      </c>
      <c r="T115" s="4">
        <v>1174.0429628519294</v>
      </c>
      <c r="U115" s="5">
        <f t="shared" si="23"/>
        <v>79.292304865681913</v>
      </c>
      <c r="V115" s="4">
        <f t="shared" si="24"/>
        <v>1480.6518297591583</v>
      </c>
      <c r="W115" s="227">
        <f t="shared" si="25"/>
        <v>100</v>
      </c>
      <c r="X115" s="199">
        <v>335.607446319193</v>
      </c>
      <c r="Y115" s="228">
        <f t="shared" si="18"/>
        <v>15.955698421823863</v>
      </c>
      <c r="Z115" s="4">
        <v>1767.7630075880852</v>
      </c>
      <c r="AA115" s="227">
        <f t="shared" si="19"/>
        <v>84.044301578176146</v>
      </c>
      <c r="AB115" s="4">
        <f t="shared" si="26"/>
        <v>2103.3704539072783</v>
      </c>
      <c r="AC115" s="227">
        <f t="shared" si="27"/>
        <v>100</v>
      </c>
    </row>
    <row r="116" spans="1:29" hidden="1" x14ac:dyDescent="0.25">
      <c r="A116" t="s">
        <v>68</v>
      </c>
      <c r="B116" s="198">
        <v>32.319211009998938</v>
      </c>
      <c r="C116" s="2">
        <v>67.680788990000664</v>
      </c>
      <c r="D116" s="198">
        <v>31.318699014545988</v>
      </c>
      <c r="E116" s="2">
        <v>68.681300985453703</v>
      </c>
      <c r="F116" s="198">
        <v>50.066653484114823</v>
      </c>
      <c r="G116" s="2">
        <v>49.933346515885709</v>
      </c>
      <c r="K116" s="215" t="s">
        <v>66</v>
      </c>
      <c r="L116" s="199">
        <v>1097.6661520818761</v>
      </c>
      <c r="M116" s="226">
        <f t="shared" si="20"/>
        <v>18.664100592886431</v>
      </c>
      <c r="N116" s="4">
        <v>4783.4967071680185</v>
      </c>
      <c r="O116" s="5">
        <f t="shared" si="20"/>
        <v>81.335899407113573</v>
      </c>
      <c r="P116" s="4">
        <f t="shared" si="21"/>
        <v>5881.1628592498946</v>
      </c>
      <c r="Q116" s="227">
        <f t="shared" si="22"/>
        <v>100</v>
      </c>
      <c r="R116" s="199">
        <v>1063.2358415822562</v>
      </c>
      <c r="S116" s="228">
        <f t="shared" si="23"/>
        <v>19.437240858889073</v>
      </c>
      <c r="T116" s="4">
        <v>4406.8607081346508</v>
      </c>
      <c r="U116" s="5">
        <f t="shared" si="23"/>
        <v>80.562759141110917</v>
      </c>
      <c r="V116" s="4">
        <f t="shared" si="24"/>
        <v>5470.0965497169072</v>
      </c>
      <c r="W116" s="227">
        <f t="shared" si="25"/>
        <v>100</v>
      </c>
      <c r="X116" s="199">
        <v>1058.2293374182584</v>
      </c>
      <c r="Y116" s="228">
        <f t="shared" si="18"/>
        <v>19.534157944572446</v>
      </c>
      <c r="Z116" s="4">
        <v>4359.0983017917379</v>
      </c>
      <c r="AA116" s="227">
        <f t="shared" si="19"/>
        <v>80.465842055427558</v>
      </c>
      <c r="AB116" s="4">
        <f t="shared" si="26"/>
        <v>5417.3276392099961</v>
      </c>
      <c r="AC116" s="227">
        <f t="shared" si="27"/>
        <v>100</v>
      </c>
    </row>
    <row r="117" spans="1:29" hidden="1" x14ac:dyDescent="0.25">
      <c r="A117" t="s">
        <v>69</v>
      </c>
      <c r="B117" s="198">
        <v>19.590352231016205</v>
      </c>
      <c r="C117" s="2">
        <v>80.409647768983163</v>
      </c>
      <c r="D117" s="198">
        <v>18.734137560318338</v>
      </c>
      <c r="E117" s="2">
        <v>81.265862439680433</v>
      </c>
      <c r="F117" s="198">
        <v>19.531858080467789</v>
      </c>
      <c r="G117" s="2">
        <v>80.468141919530922</v>
      </c>
      <c r="K117" s="215" t="s">
        <v>67</v>
      </c>
      <c r="L117" s="199">
        <v>5230.3701892017971</v>
      </c>
      <c r="M117" s="226">
        <f t="shared" si="20"/>
        <v>15.408137728100913</v>
      </c>
      <c r="N117" s="4">
        <v>28715.134981502903</v>
      </c>
      <c r="O117" s="5">
        <f t="shared" si="20"/>
        <v>84.591862271899075</v>
      </c>
      <c r="P117" s="4">
        <f t="shared" si="21"/>
        <v>33945.505170704702</v>
      </c>
      <c r="Q117" s="227">
        <f t="shared" si="22"/>
        <v>100</v>
      </c>
      <c r="R117" s="199">
        <v>5335.9837936373096</v>
      </c>
      <c r="S117" s="228">
        <f t="shared" si="23"/>
        <v>15.559052150802573</v>
      </c>
      <c r="T117" s="4">
        <v>28959.06028693714</v>
      </c>
      <c r="U117" s="5">
        <f t="shared" si="23"/>
        <v>84.440947849197428</v>
      </c>
      <c r="V117" s="4">
        <f t="shared" si="24"/>
        <v>34295.044080574451</v>
      </c>
      <c r="W117" s="227">
        <f t="shared" si="25"/>
        <v>100</v>
      </c>
      <c r="X117" s="199">
        <v>5683.5368504419948</v>
      </c>
      <c r="Y117" s="228">
        <f t="shared" si="18"/>
        <v>16.123965245215022</v>
      </c>
      <c r="Z117" s="4">
        <v>29565.465265390845</v>
      </c>
      <c r="AA117" s="227">
        <f t="shared" si="19"/>
        <v>83.876034754784982</v>
      </c>
      <c r="AB117" s="4">
        <f t="shared" si="26"/>
        <v>35249.002115832838</v>
      </c>
      <c r="AC117" s="227">
        <f t="shared" si="27"/>
        <v>100</v>
      </c>
    </row>
    <row r="118" spans="1:29" hidden="1" x14ac:dyDescent="0.25">
      <c r="A118" t="s">
        <v>70</v>
      </c>
      <c r="B118" s="198">
        <v>23.786335460219714</v>
      </c>
      <c r="C118" s="2">
        <v>76.213664539781178</v>
      </c>
      <c r="D118" s="198">
        <v>19.645064243080704</v>
      </c>
      <c r="E118" s="2">
        <v>80.354935756920355</v>
      </c>
      <c r="F118" s="198">
        <v>20.432529507686599</v>
      </c>
      <c r="G118" s="2">
        <v>79.567470492312324</v>
      </c>
      <c r="K118" s="219" t="s">
        <v>68</v>
      </c>
      <c r="L118" s="202">
        <v>2223.265541489216</v>
      </c>
      <c r="M118" s="220">
        <f t="shared" si="20"/>
        <v>32.319211009999066</v>
      </c>
      <c r="N118" s="221">
        <v>4655.818050004932</v>
      </c>
      <c r="O118" s="222">
        <f t="shared" si="20"/>
        <v>67.680788990000934</v>
      </c>
      <c r="P118" s="221">
        <f t="shared" si="21"/>
        <v>6879.0835914941481</v>
      </c>
      <c r="Q118" s="223">
        <f t="shared" si="22"/>
        <v>100</v>
      </c>
      <c r="R118" s="202">
        <v>1345.7546710305667</v>
      </c>
      <c r="S118" s="224">
        <f t="shared" si="23"/>
        <v>31.31869901454608</v>
      </c>
      <c r="T118" s="221">
        <v>2951.2139559405796</v>
      </c>
      <c r="U118" s="222">
        <f t="shared" si="23"/>
        <v>68.681300985453916</v>
      </c>
      <c r="V118" s="221">
        <f t="shared" si="24"/>
        <v>4296.9686269711465</v>
      </c>
      <c r="W118" s="223">
        <f t="shared" si="25"/>
        <v>100</v>
      </c>
      <c r="X118" s="202">
        <v>3207.9818420417942</v>
      </c>
      <c r="Y118" s="225">
        <f t="shared" si="18"/>
        <v>50.066653484114553</v>
      </c>
      <c r="Z118" s="221">
        <v>3199.4403018401449</v>
      </c>
      <c r="AA118" s="223">
        <f t="shared" si="19"/>
        <v>49.933346515885454</v>
      </c>
      <c r="AB118" s="221">
        <f t="shared" si="26"/>
        <v>6407.4221438819386</v>
      </c>
      <c r="AC118" s="223">
        <f t="shared" si="27"/>
        <v>100</v>
      </c>
    </row>
    <row r="119" spans="1:29" hidden="1" x14ac:dyDescent="0.25">
      <c r="A119" s="183" t="s">
        <v>71</v>
      </c>
      <c r="B119" s="201">
        <v>24.762931451525098</v>
      </c>
      <c r="C119" s="11">
        <v>75.237068548475435</v>
      </c>
      <c r="D119" s="201">
        <v>19.763448145363483</v>
      </c>
      <c r="E119" s="11">
        <v>80.236551854636247</v>
      </c>
      <c r="F119" s="201">
        <v>22.678383167053983</v>
      </c>
      <c r="G119" s="11">
        <v>77.321616832945267</v>
      </c>
      <c r="K119" s="215" t="s">
        <v>69</v>
      </c>
      <c r="L119" s="199">
        <v>20891.988534338059</v>
      </c>
      <c r="M119" s="226">
        <f t="shared" si="20"/>
        <v>19.590352231016329</v>
      </c>
      <c r="N119" s="4">
        <v>85752.28354393995</v>
      </c>
      <c r="O119" s="5">
        <f t="shared" si="20"/>
        <v>80.409647768983675</v>
      </c>
      <c r="P119" s="4">
        <f t="shared" si="21"/>
        <v>106644.27207827801</v>
      </c>
      <c r="Q119" s="227">
        <f t="shared" si="22"/>
        <v>100</v>
      </c>
      <c r="R119" s="199">
        <v>20135.555009345277</v>
      </c>
      <c r="S119" s="228">
        <f t="shared" si="23"/>
        <v>18.734137560318569</v>
      </c>
      <c r="T119" s="4">
        <v>87344.999910861457</v>
      </c>
      <c r="U119" s="5">
        <f t="shared" si="23"/>
        <v>81.265862439681442</v>
      </c>
      <c r="V119" s="4">
        <f t="shared" si="24"/>
        <v>107480.55492020673</v>
      </c>
      <c r="W119" s="227">
        <f t="shared" si="25"/>
        <v>100</v>
      </c>
      <c r="X119" s="199">
        <v>20936.355641277532</v>
      </c>
      <c r="Y119" s="228">
        <f t="shared" si="18"/>
        <v>19.531858080468041</v>
      </c>
      <c r="Z119" s="4">
        <v>86254.447993600377</v>
      </c>
      <c r="AA119" s="227">
        <f t="shared" si="19"/>
        <v>80.468141919531959</v>
      </c>
      <c r="AB119" s="4">
        <f t="shared" si="26"/>
        <v>107190.80363487791</v>
      </c>
      <c r="AC119" s="227">
        <f t="shared" si="27"/>
        <v>100</v>
      </c>
    </row>
    <row r="120" spans="1:29" hidden="1" x14ac:dyDescent="0.25">
      <c r="A120" s="188" t="s">
        <v>1</v>
      </c>
      <c r="B120" s="207">
        <v>22.628707375663584</v>
      </c>
      <c r="C120" s="21">
        <v>77.371292624336235</v>
      </c>
      <c r="D120" s="207">
        <v>21.427237481309625</v>
      </c>
      <c r="E120" s="21">
        <v>78.572762518690055</v>
      </c>
      <c r="F120" s="207">
        <v>22.821323236833663</v>
      </c>
      <c r="G120" s="21">
        <v>77.178676763166322</v>
      </c>
      <c r="K120" s="215" t="s">
        <v>70</v>
      </c>
      <c r="L120" s="199">
        <v>3142.6415704293495</v>
      </c>
      <c r="M120" s="226">
        <f t="shared" si="20"/>
        <v>23.786335460219497</v>
      </c>
      <c r="N120" s="4">
        <v>10069.320296017602</v>
      </c>
      <c r="O120" s="5">
        <f t="shared" si="20"/>
        <v>76.213664539780495</v>
      </c>
      <c r="P120" s="4">
        <f t="shared" si="21"/>
        <v>13211.961866446953</v>
      </c>
      <c r="Q120" s="227">
        <f t="shared" si="22"/>
        <v>100</v>
      </c>
      <c r="R120" s="199">
        <v>2265.096475453402</v>
      </c>
      <c r="S120" s="228">
        <f t="shared" si="23"/>
        <v>19.645064243080498</v>
      </c>
      <c r="T120" s="4">
        <v>9265.0082237522929</v>
      </c>
      <c r="U120" s="5">
        <f t="shared" si="23"/>
        <v>80.354935756919517</v>
      </c>
      <c r="V120" s="4">
        <f t="shared" si="24"/>
        <v>11530.104699205694</v>
      </c>
      <c r="W120" s="227">
        <f t="shared" si="25"/>
        <v>100</v>
      </c>
      <c r="X120" s="199">
        <v>2676.7843804521203</v>
      </c>
      <c r="Y120" s="228">
        <f t="shared" si="18"/>
        <v>20.432529507686819</v>
      </c>
      <c r="Z120" s="4">
        <v>10423.81767395872</v>
      </c>
      <c r="AA120" s="227">
        <f t="shared" si="19"/>
        <v>79.567470492313191</v>
      </c>
      <c r="AB120" s="4">
        <f t="shared" si="26"/>
        <v>13100.60205441084</v>
      </c>
      <c r="AC120" s="227">
        <f t="shared" si="27"/>
        <v>100</v>
      </c>
    </row>
    <row r="121" spans="1:29" hidden="1" x14ac:dyDescent="0.25">
      <c r="A121" s="189"/>
      <c r="B121" s="2"/>
      <c r="C121" s="2"/>
      <c r="D121" s="2"/>
      <c r="E121" s="2"/>
      <c r="F121" s="2"/>
      <c r="G121" s="2"/>
      <c r="K121" s="215" t="s">
        <v>71</v>
      </c>
      <c r="L121" s="200">
        <v>2267.1220810281752</v>
      </c>
      <c r="M121" s="229">
        <f t="shared" si="20"/>
        <v>24.762931451524967</v>
      </c>
      <c r="N121" s="9">
        <v>6888.18364465383</v>
      </c>
      <c r="O121" s="12">
        <f t="shared" si="20"/>
        <v>75.237068548475037</v>
      </c>
      <c r="P121" s="9">
        <f t="shared" si="21"/>
        <v>9155.3057256820048</v>
      </c>
      <c r="Q121" s="230">
        <f t="shared" si="22"/>
        <v>100</v>
      </c>
      <c r="R121" s="200">
        <v>1654.2838613505837</v>
      </c>
      <c r="S121" s="231">
        <f t="shared" si="23"/>
        <v>19.763448145363537</v>
      </c>
      <c r="T121" s="9">
        <v>6716.137378824933</v>
      </c>
      <c r="U121" s="12">
        <f t="shared" si="23"/>
        <v>80.236551854636446</v>
      </c>
      <c r="V121" s="9">
        <f t="shared" si="24"/>
        <v>8370.4212401755176</v>
      </c>
      <c r="W121" s="230">
        <f t="shared" si="25"/>
        <v>100</v>
      </c>
      <c r="X121" s="200">
        <v>2163.2375357376154</v>
      </c>
      <c r="Y121" s="231">
        <f t="shared" si="18"/>
        <v>22.678383167054157</v>
      </c>
      <c r="Z121" s="9">
        <v>7375.5268453150948</v>
      </c>
      <c r="AA121" s="230">
        <f t="shared" si="19"/>
        <v>77.32161683294585</v>
      </c>
      <c r="AB121" s="9">
        <f t="shared" si="26"/>
        <v>9538.7643810527097</v>
      </c>
      <c r="AC121" s="230">
        <f t="shared" si="27"/>
        <v>100</v>
      </c>
    </row>
    <row r="122" spans="1:29" hidden="1" x14ac:dyDescent="0.25">
      <c r="A122" s="189"/>
      <c r="B122" s="2"/>
      <c r="C122" s="2"/>
      <c r="D122" s="2"/>
      <c r="E122" s="2"/>
      <c r="F122" s="2"/>
      <c r="G122" s="2"/>
      <c r="K122" s="232" t="s">
        <v>1</v>
      </c>
      <c r="L122" s="208">
        <v>57907.268974542174</v>
      </c>
      <c r="M122" s="233">
        <f t="shared" si="20"/>
        <v>22.628707375663623</v>
      </c>
      <c r="N122" s="20">
        <v>197994.52874289794</v>
      </c>
      <c r="O122" s="22">
        <f t="shared" si="20"/>
        <v>77.371292624336377</v>
      </c>
      <c r="P122" s="20">
        <f t="shared" si="21"/>
        <v>255901.79771744012</v>
      </c>
      <c r="Q122" s="234">
        <f t="shared" si="22"/>
        <v>100</v>
      </c>
      <c r="R122" s="208">
        <v>52635.98220799808</v>
      </c>
      <c r="S122" s="235">
        <f t="shared" si="23"/>
        <v>21.427237481309692</v>
      </c>
      <c r="T122" s="20">
        <v>193013.89334833901</v>
      </c>
      <c r="U122" s="22">
        <f t="shared" si="23"/>
        <v>78.572762518690311</v>
      </c>
      <c r="V122" s="20">
        <f t="shared" si="24"/>
        <v>245649.87555633709</v>
      </c>
      <c r="W122" s="234">
        <f t="shared" si="25"/>
        <v>100</v>
      </c>
      <c r="X122" s="236">
        <v>58956.397817134995</v>
      </c>
      <c r="Y122" s="233">
        <f t="shared" si="18"/>
        <v>22.821323236833667</v>
      </c>
      <c r="Z122" s="20">
        <v>199382.6879812697</v>
      </c>
      <c r="AA122" s="234">
        <f t="shared" si="19"/>
        <v>77.178676763166337</v>
      </c>
      <c r="AB122" s="20">
        <f t="shared" si="26"/>
        <v>258339.0857984047</v>
      </c>
      <c r="AC122" s="234">
        <f t="shared" si="27"/>
        <v>100</v>
      </c>
    </row>
    <row r="123" spans="1:29" hidden="1" x14ac:dyDescent="0.25"/>
    <row r="124" spans="1:29" hidden="1" x14ac:dyDescent="0.25">
      <c r="A124" s="182"/>
      <c r="B124" s="726" t="s">
        <v>102</v>
      </c>
      <c r="C124" s="726"/>
      <c r="D124" s="726" t="s">
        <v>103</v>
      </c>
      <c r="E124" s="726"/>
      <c r="F124" s="2"/>
      <c r="H124" s="2"/>
      <c r="I124" s="2"/>
      <c r="J124" s="2"/>
    </row>
    <row r="125" spans="1:29" x14ac:dyDescent="0.25">
      <c r="A125" s="189" t="s">
        <v>98</v>
      </c>
      <c r="B125" s="192" t="s">
        <v>99</v>
      </c>
      <c r="C125" s="185" t="s">
        <v>100</v>
      </c>
      <c r="D125" s="192" t="s">
        <v>99</v>
      </c>
      <c r="E125" s="185" t="s">
        <v>100</v>
      </c>
    </row>
    <row r="126" spans="1:29" x14ac:dyDescent="0.25">
      <c r="A126" s="182" t="s">
        <v>62</v>
      </c>
      <c r="B126" s="194">
        <f>(D110-B110)/B110*100</f>
        <v>-3.6445340043288712</v>
      </c>
      <c r="C126" s="14">
        <f>(E110-C110)/C110*100</f>
        <v>1.4921684161301343</v>
      </c>
      <c r="D126" s="194">
        <f>(F110-D110)/D110*100</f>
        <v>4.7871143397262861</v>
      </c>
      <c r="E126" s="14">
        <f>(G110-E110)/E110*100</f>
        <v>-1.8607732835419986</v>
      </c>
    </row>
    <row r="127" spans="1:29" x14ac:dyDescent="0.25">
      <c r="A127" t="s">
        <v>63</v>
      </c>
      <c r="B127" s="198">
        <f t="shared" ref="B127:E136" si="28">(D111-B111)/B111*100</f>
        <v>1.6024879989133423</v>
      </c>
      <c r="C127" s="2">
        <f t="shared" si="28"/>
        <v>-0.77828119332310941</v>
      </c>
      <c r="D127" s="198">
        <f t="shared" si="28"/>
        <v>1.768005945148875</v>
      </c>
      <c r="E127" s="2">
        <f t="shared" si="28"/>
        <v>-0.87927164536232061</v>
      </c>
    </row>
    <row r="128" spans="1:29" x14ac:dyDescent="0.25">
      <c r="A128" t="s">
        <v>64</v>
      </c>
      <c r="B128" s="198">
        <f t="shared" si="28"/>
        <v>-3.2300027672756393</v>
      </c>
      <c r="C128" s="2">
        <f t="shared" si="28"/>
        <v>1.0870055693760705</v>
      </c>
      <c r="D128" s="198">
        <f t="shared" si="28"/>
        <v>-1.9246468518934274</v>
      </c>
      <c r="E128" s="2">
        <f t="shared" si="28"/>
        <v>0.6200480202784987</v>
      </c>
    </row>
    <row r="129" spans="1:5" x14ac:dyDescent="0.25">
      <c r="A129" t="s">
        <v>65</v>
      </c>
      <c r="B129" s="198">
        <f t="shared" si="28"/>
        <v>16.866332677936395</v>
      </c>
      <c r="C129" s="2">
        <f t="shared" si="28"/>
        <v>-3.6321529095111758</v>
      </c>
      <c r="D129" s="198">
        <f t="shared" si="28"/>
        <v>-22.94797504826666</v>
      </c>
      <c r="E129" s="2">
        <f t="shared" si="28"/>
        <v>5.9930112014561923</v>
      </c>
    </row>
    <row r="130" spans="1:5" x14ac:dyDescent="0.25">
      <c r="A130" t="s">
        <v>66</v>
      </c>
      <c r="B130" s="198">
        <f t="shared" si="28"/>
        <v>4.1423923009577219</v>
      </c>
      <c r="C130" s="2">
        <f t="shared" si="28"/>
        <v>-0.95055230425677173</v>
      </c>
      <c r="D130" s="198">
        <f t="shared" si="28"/>
        <v>0.49861544849240591</v>
      </c>
      <c r="E130" s="2">
        <f t="shared" si="28"/>
        <v>-0.12030010729242598</v>
      </c>
    </row>
    <row r="131" spans="1:5" x14ac:dyDescent="0.25">
      <c r="A131" t="s">
        <v>67</v>
      </c>
      <c r="B131" s="198">
        <f t="shared" si="28"/>
        <v>0.97944622098212786</v>
      </c>
      <c r="C131" s="2">
        <f t="shared" si="28"/>
        <v>-0.17840300313624616</v>
      </c>
      <c r="D131" s="198">
        <f t="shared" si="28"/>
        <v>3.6307680502460036</v>
      </c>
      <c r="E131" s="2">
        <f t="shared" si="28"/>
        <v>-0.66900373432720861</v>
      </c>
    </row>
    <row r="132" spans="1:5" x14ac:dyDescent="0.25">
      <c r="A132" t="s">
        <v>68</v>
      </c>
      <c r="B132" s="198">
        <f t="shared" si="28"/>
        <v>-3.0957191224235356</v>
      </c>
      <c r="C132" s="2">
        <f t="shared" si="28"/>
        <v>1.478280632338457</v>
      </c>
      <c r="D132" s="198">
        <f t="shared" si="28"/>
        <v>59.861855886355109</v>
      </c>
      <c r="E132" s="2">
        <f t="shared" si="28"/>
        <v>-27.297028740819428</v>
      </c>
    </row>
    <row r="133" spans="1:5" x14ac:dyDescent="0.25">
      <c r="A133" t="s">
        <v>69</v>
      </c>
      <c r="B133" s="198">
        <f t="shared" si="28"/>
        <v>-4.3705935482991185</v>
      </c>
      <c r="C133" s="2">
        <f t="shared" si="28"/>
        <v>1.0648158454283665</v>
      </c>
      <c r="D133" s="198">
        <f t="shared" si="28"/>
        <v>4.2581117896728813</v>
      </c>
      <c r="E133" s="2">
        <f t="shared" si="28"/>
        <v>-0.98161822959993672</v>
      </c>
    </row>
    <row r="134" spans="1:5" x14ac:dyDescent="0.25">
      <c r="A134" t="s">
        <v>70</v>
      </c>
      <c r="B134" s="198">
        <f t="shared" si="28"/>
        <v>-17.410295184245069</v>
      </c>
      <c r="C134" s="2">
        <f t="shared" si="28"/>
        <v>5.4337647220434624</v>
      </c>
      <c r="D134" s="198">
        <f t="shared" si="28"/>
        <v>4.0084636775023679</v>
      </c>
      <c r="E134" s="2">
        <f t="shared" si="28"/>
        <v>-0.97998369009984854</v>
      </c>
    </row>
    <row r="135" spans="1:5" x14ac:dyDescent="0.25">
      <c r="A135" s="183" t="s">
        <v>71</v>
      </c>
      <c r="B135" s="201">
        <f t="shared" si="28"/>
        <v>-20.189383942480312</v>
      </c>
      <c r="C135" s="11">
        <f t="shared" si="28"/>
        <v>6.6449735517534583</v>
      </c>
      <c r="D135" s="201">
        <f t="shared" si="28"/>
        <v>14.749121713228696</v>
      </c>
      <c r="E135" s="11">
        <f t="shared" si="28"/>
        <v>-3.6329265831013502</v>
      </c>
    </row>
    <row r="136" spans="1:5" x14ac:dyDescent="0.25">
      <c r="A136" s="188" t="s">
        <v>1</v>
      </c>
      <c r="B136" s="207">
        <f t="shared" si="28"/>
        <v>-5.3094941500993542</v>
      </c>
      <c r="C136" s="21">
        <f t="shared" si="28"/>
        <v>1.5528626362588549</v>
      </c>
      <c r="D136" s="207">
        <f t="shared" si="28"/>
        <v>6.5061385385776411</v>
      </c>
      <c r="E136" s="21">
        <f t="shared" si="28"/>
        <v>-1.7742608390434567</v>
      </c>
    </row>
    <row r="140" spans="1:5" x14ac:dyDescent="0.25">
      <c r="A140" s="19"/>
      <c r="B140" s="43">
        <v>2019</v>
      </c>
      <c r="C140" s="43">
        <v>2020</v>
      </c>
      <c r="D140" s="43">
        <v>2021</v>
      </c>
    </row>
    <row r="141" spans="1:5" x14ac:dyDescent="0.25">
      <c r="A141" s="182" t="s">
        <v>62</v>
      </c>
      <c r="B141" s="1">
        <v>33932</v>
      </c>
      <c r="C141">
        <v>33247</v>
      </c>
      <c r="D141">
        <v>34739</v>
      </c>
    </row>
    <row r="142" spans="1:5" x14ac:dyDescent="0.25">
      <c r="A142" t="s">
        <v>63</v>
      </c>
      <c r="B142" s="1">
        <v>21988</v>
      </c>
      <c r="C142">
        <v>18128</v>
      </c>
      <c r="D142">
        <v>20689</v>
      </c>
    </row>
    <row r="143" spans="1:5" x14ac:dyDescent="0.25">
      <c r="A143" t="s">
        <v>64</v>
      </c>
      <c r="B143" s="1">
        <v>22919</v>
      </c>
      <c r="C143">
        <v>21352</v>
      </c>
      <c r="D143">
        <v>23903</v>
      </c>
    </row>
    <row r="144" spans="1:5" x14ac:dyDescent="0.25">
      <c r="A144" t="s">
        <v>65</v>
      </c>
      <c r="B144" s="1">
        <v>1346</v>
      </c>
      <c r="C144">
        <v>1481</v>
      </c>
      <c r="D144">
        <v>2103</v>
      </c>
    </row>
    <row r="145" spans="1:4" x14ac:dyDescent="0.25">
      <c r="A145" t="s">
        <v>66</v>
      </c>
      <c r="B145" s="1">
        <v>5881</v>
      </c>
      <c r="C145">
        <v>5470</v>
      </c>
      <c r="D145">
        <v>5417</v>
      </c>
    </row>
    <row r="146" spans="1:4" x14ac:dyDescent="0.25">
      <c r="A146" t="s">
        <v>67</v>
      </c>
      <c r="B146" s="1">
        <v>33946</v>
      </c>
      <c r="C146">
        <v>34295</v>
      </c>
      <c r="D146">
        <v>35249</v>
      </c>
    </row>
    <row r="147" spans="1:4" x14ac:dyDescent="0.25">
      <c r="A147" t="s">
        <v>68</v>
      </c>
      <c r="B147" s="1">
        <v>6879</v>
      </c>
      <c r="C147">
        <v>4297</v>
      </c>
      <c r="D147">
        <v>6407</v>
      </c>
    </row>
    <row r="148" spans="1:4" x14ac:dyDescent="0.25">
      <c r="A148" t="s">
        <v>69</v>
      </c>
      <c r="B148" s="1">
        <v>106644</v>
      </c>
      <c r="C148">
        <v>107481</v>
      </c>
      <c r="D148">
        <v>107191</v>
      </c>
    </row>
    <row r="149" spans="1:4" x14ac:dyDescent="0.25">
      <c r="A149" t="s">
        <v>70</v>
      </c>
      <c r="B149" s="1">
        <v>13212</v>
      </c>
      <c r="C149">
        <v>11530</v>
      </c>
      <c r="D149">
        <v>13101</v>
      </c>
    </row>
    <row r="150" spans="1:4" x14ac:dyDescent="0.25">
      <c r="A150" s="183" t="s">
        <v>71</v>
      </c>
      <c r="B150" s="10">
        <v>9155</v>
      </c>
      <c r="C150">
        <v>8370</v>
      </c>
      <c r="D150">
        <v>9539</v>
      </c>
    </row>
    <row r="151" spans="1:4" x14ac:dyDescent="0.25">
      <c r="A151" s="188" t="s">
        <v>1</v>
      </c>
      <c r="B151" s="184">
        <v>255902</v>
      </c>
      <c r="C151" s="184">
        <v>245650</v>
      </c>
      <c r="D151" s="184">
        <v>258339</v>
      </c>
    </row>
    <row r="152" spans="1:4" x14ac:dyDescent="0.25">
      <c r="B152" s="1"/>
      <c r="C152" s="1"/>
      <c r="D152" s="1"/>
    </row>
    <row r="153" spans="1:4" x14ac:dyDescent="0.25">
      <c r="A153" s="19"/>
      <c r="B153" s="43">
        <v>2019</v>
      </c>
      <c r="C153" s="43">
        <v>2020</v>
      </c>
      <c r="D153" s="43">
        <v>2021</v>
      </c>
    </row>
    <row r="154" spans="1:4" x14ac:dyDescent="0.25">
      <c r="A154" s="182" t="s">
        <v>62</v>
      </c>
      <c r="B154" s="2">
        <f>B141/B$151*100</f>
        <v>13.259763503216075</v>
      </c>
      <c r="C154" s="2">
        <f>C141/C$151*100</f>
        <v>13.534296763688175</v>
      </c>
      <c r="D154" s="2">
        <f>D141/D$151*100</f>
        <v>13.447059870944766</v>
      </c>
    </row>
    <row r="155" spans="1:4" x14ac:dyDescent="0.25">
      <c r="A155" t="s">
        <v>63</v>
      </c>
      <c r="B155" s="2">
        <f t="shared" ref="B155:D164" si="29">B142/B$151*100</f>
        <v>8.5923517596579941</v>
      </c>
      <c r="C155" s="2">
        <f t="shared" si="29"/>
        <v>7.3796051292489313</v>
      </c>
      <c r="D155" s="2">
        <f t="shared" si="29"/>
        <v>8.0084694916369568</v>
      </c>
    </row>
    <row r="156" spans="1:4" x14ac:dyDescent="0.25">
      <c r="A156" t="s">
        <v>64</v>
      </c>
      <c r="B156" s="2">
        <f t="shared" si="29"/>
        <v>8.9561629061124961</v>
      </c>
      <c r="C156" s="2">
        <f t="shared" si="29"/>
        <v>8.6920415224913494</v>
      </c>
      <c r="D156" s="2">
        <f t="shared" si="29"/>
        <v>9.2525712339213211</v>
      </c>
    </row>
    <row r="157" spans="1:4" x14ac:dyDescent="0.25">
      <c r="A157" t="s">
        <v>65</v>
      </c>
      <c r="B157" s="2">
        <f t="shared" si="29"/>
        <v>0.52598260271510189</v>
      </c>
      <c r="C157" s="2">
        <f t="shared" si="29"/>
        <v>0.60289029106452263</v>
      </c>
      <c r="D157" s="2">
        <f t="shared" si="29"/>
        <v>0.8140466596216599</v>
      </c>
    </row>
    <row r="158" spans="1:4" x14ac:dyDescent="0.25">
      <c r="A158" t="s">
        <v>66</v>
      </c>
      <c r="B158" s="2">
        <f t="shared" si="29"/>
        <v>2.2981453837797283</v>
      </c>
      <c r="C158" s="2">
        <f t="shared" si="29"/>
        <v>2.2267453694280479</v>
      </c>
      <c r="D158" s="2">
        <f t="shared" si="29"/>
        <v>2.0968572302284985</v>
      </c>
    </row>
    <row r="159" spans="1:4" x14ac:dyDescent="0.25">
      <c r="A159" t="s">
        <v>67</v>
      </c>
      <c r="B159" s="2">
        <f t="shared" si="29"/>
        <v>13.265234347523661</v>
      </c>
      <c r="C159" s="2">
        <f t="shared" si="29"/>
        <v>13.960920008141663</v>
      </c>
      <c r="D159" s="2">
        <f t="shared" si="29"/>
        <v>13.644474895389392</v>
      </c>
    </row>
    <row r="160" spans="1:4" x14ac:dyDescent="0.25">
      <c r="A160" t="s">
        <v>68</v>
      </c>
      <c r="B160" s="2">
        <f t="shared" si="29"/>
        <v>2.6881384279919658</v>
      </c>
      <c r="C160" s="2">
        <f t="shared" si="29"/>
        <v>1.749236718909017</v>
      </c>
      <c r="D160" s="2">
        <f t="shared" si="29"/>
        <v>2.4800746306210057</v>
      </c>
    </row>
    <row r="161" spans="1:7" x14ac:dyDescent="0.25">
      <c r="A161" t="s">
        <v>69</v>
      </c>
      <c r="B161" s="2">
        <f t="shared" si="29"/>
        <v>41.673765738446747</v>
      </c>
      <c r="C161" s="2">
        <f t="shared" si="29"/>
        <v>43.753714634642783</v>
      </c>
      <c r="D161" s="2">
        <f t="shared" si="29"/>
        <v>41.492380167144724</v>
      </c>
    </row>
    <row r="162" spans="1:7" x14ac:dyDescent="0.25">
      <c r="A162" t="s">
        <v>70</v>
      </c>
      <c r="B162" s="2">
        <f t="shared" si="29"/>
        <v>5.1629139279880585</v>
      </c>
      <c r="C162" s="2">
        <f t="shared" si="29"/>
        <v>4.6936698554854468</v>
      </c>
      <c r="D162" s="2">
        <f t="shared" si="29"/>
        <v>5.0712435985275164</v>
      </c>
    </row>
    <row r="163" spans="1:7" x14ac:dyDescent="0.25">
      <c r="A163" s="183" t="s">
        <v>71</v>
      </c>
      <c r="B163" s="2">
        <f t="shared" si="29"/>
        <v>3.5775414025681704</v>
      </c>
      <c r="C163" s="2">
        <f t="shared" si="29"/>
        <v>3.4072867901485853</v>
      </c>
      <c r="D163" s="2">
        <f t="shared" si="29"/>
        <v>3.6924351336809389</v>
      </c>
    </row>
    <row r="164" spans="1:7" x14ac:dyDescent="0.25">
      <c r="A164" s="188" t="s">
        <v>1</v>
      </c>
      <c r="B164" s="21">
        <f t="shared" si="29"/>
        <v>100</v>
      </c>
      <c r="C164" s="21">
        <f t="shared" si="29"/>
        <v>100</v>
      </c>
      <c r="D164" s="21">
        <f t="shared" si="29"/>
        <v>100</v>
      </c>
    </row>
    <row r="169" spans="1:7" x14ac:dyDescent="0.25">
      <c r="B169" s="619">
        <v>2019</v>
      </c>
      <c r="C169" s="619"/>
      <c r="D169" s="619">
        <v>2020</v>
      </c>
      <c r="E169" s="619"/>
      <c r="F169" s="619">
        <v>2021</v>
      </c>
      <c r="G169" s="619"/>
    </row>
    <row r="170" spans="1:7" x14ac:dyDescent="0.25">
      <c r="B170" s="192" t="s">
        <v>99</v>
      </c>
      <c r="C170" s="185" t="s">
        <v>100</v>
      </c>
      <c r="D170" s="192" t="s">
        <v>99</v>
      </c>
      <c r="E170" s="185" t="s">
        <v>100</v>
      </c>
      <c r="F170" s="192" t="s">
        <v>99</v>
      </c>
      <c r="G170" s="185" t="s">
        <v>100</v>
      </c>
    </row>
    <row r="171" spans="1:7" x14ac:dyDescent="0.25">
      <c r="A171" t="s">
        <v>62</v>
      </c>
      <c r="B171" s="2">
        <v>17.02173664124938</v>
      </c>
      <c r="C171" s="2">
        <v>12.159281810080449</v>
      </c>
      <c r="D171" s="2">
        <v>17.679877662136377</v>
      </c>
      <c r="E171" s="2">
        <v>12.403771427431478</v>
      </c>
      <c r="F171" s="2">
        <v>17.28237820961591</v>
      </c>
      <c r="G171" s="2">
        <v>12.312949227694565</v>
      </c>
    </row>
    <row r="172" spans="1:7" x14ac:dyDescent="0.25">
      <c r="A172" t="s">
        <v>63</v>
      </c>
      <c r="B172" s="2">
        <v>12.412964164908045</v>
      </c>
      <c r="C172" s="2">
        <v>7.4750421356338217</v>
      </c>
      <c r="D172" s="2">
        <v>11.438763959417475</v>
      </c>
      <c r="E172" s="2">
        <v>6.2724023870938508</v>
      </c>
      <c r="F172" s="2">
        <v>11.861850991354498</v>
      </c>
      <c r="G172" s="2">
        <v>6.8692580369555873</v>
      </c>
    </row>
    <row r="173" spans="1:7" x14ac:dyDescent="0.25">
      <c r="A173" t="s">
        <v>64</v>
      </c>
      <c r="B173" s="2">
        <v>9.9658328112816932</v>
      </c>
      <c r="C173" s="2">
        <v>8.6609317454218218</v>
      </c>
      <c r="D173" s="2">
        <v>9.8840763434434074</v>
      </c>
      <c r="E173" s="2">
        <v>8.3667343489997261</v>
      </c>
      <c r="F173" s="2">
        <v>9.6889859056564003</v>
      </c>
      <c r="G173" s="2">
        <v>9.1237249921594881</v>
      </c>
    </row>
    <row r="174" spans="1:7" x14ac:dyDescent="0.25">
      <c r="A174" t="s">
        <v>65</v>
      </c>
      <c r="B174" s="2">
        <v>0.41176510469378336</v>
      </c>
      <c r="C174" s="2">
        <v>0.5592242191630441</v>
      </c>
      <c r="D174" s="2">
        <v>0.58250811335793706</v>
      </c>
      <c r="E174" s="2">
        <v>0.60826862900127732</v>
      </c>
      <c r="F174" s="2">
        <v>0.56924686504787203</v>
      </c>
      <c r="G174" s="2">
        <v>0.88661810385170026</v>
      </c>
    </row>
    <row r="175" spans="1:7" x14ac:dyDescent="0.25">
      <c r="A175" t="s">
        <v>66</v>
      </c>
      <c r="B175" s="2">
        <v>1.8955584877685117</v>
      </c>
      <c r="C175" s="2">
        <v>2.4159741875390597</v>
      </c>
      <c r="D175" s="2">
        <v>2.0199791036115529</v>
      </c>
      <c r="E175" s="2">
        <v>2.2831831593497953</v>
      </c>
      <c r="F175" s="2">
        <v>1.7949355398214244</v>
      </c>
      <c r="G175" s="2">
        <v>2.1862972888605241</v>
      </c>
    </row>
    <row r="176" spans="1:7" x14ac:dyDescent="0.25">
      <c r="A176" t="s">
        <v>67</v>
      </c>
      <c r="B176" s="2">
        <v>9.0323206081454632</v>
      </c>
      <c r="C176" s="2">
        <v>14.502994180607082</v>
      </c>
      <c r="D176" s="2">
        <v>10.137521083109004</v>
      </c>
      <c r="E176" s="2">
        <v>15.003614395091081</v>
      </c>
      <c r="F176" s="2">
        <v>9.6402376347188241</v>
      </c>
      <c r="G176" s="2">
        <v>14.82850169427361</v>
      </c>
    </row>
    <row r="177" spans="1:7" x14ac:dyDescent="0.25">
      <c r="A177" t="s">
        <v>68</v>
      </c>
      <c r="B177" s="2">
        <v>3.8393548527847732</v>
      </c>
      <c r="C177" s="2">
        <v>2.3514882353394002</v>
      </c>
      <c r="D177" s="2">
        <v>2.5567199747743627</v>
      </c>
      <c r="E177" s="2">
        <v>1.5290163338731368</v>
      </c>
      <c r="F177" s="2">
        <v>5.4412785733483719</v>
      </c>
      <c r="G177" s="2">
        <v>1.6046730707837107</v>
      </c>
    </row>
    <row r="178" spans="1:7" x14ac:dyDescent="0.25">
      <c r="A178" t="s">
        <v>69</v>
      </c>
      <c r="B178" s="2">
        <v>36.078352345580008</v>
      </c>
      <c r="C178" s="2">
        <v>43.310430893417241</v>
      </c>
      <c r="D178" s="2">
        <v>38.254354083822264</v>
      </c>
      <c r="E178" s="2">
        <v>45.253219027724001</v>
      </c>
      <c r="F178" s="2">
        <v>35.511592323221322</v>
      </c>
      <c r="G178" s="2">
        <v>43.260750904162379</v>
      </c>
    </row>
    <row r="179" spans="1:7" x14ac:dyDescent="0.25">
      <c r="A179" t="s">
        <v>70</v>
      </c>
      <c r="B179" s="2">
        <v>5.4270243202299042</v>
      </c>
      <c r="C179" s="2">
        <v>5.0856558309714348</v>
      </c>
      <c r="D179" s="2">
        <v>4.3033232789360181</v>
      </c>
      <c r="E179" s="2">
        <v>4.8001768489439272</v>
      </c>
      <c r="F179" s="2">
        <v>4.5402780352264731</v>
      </c>
      <c r="G179" s="2">
        <v>5.2280455136295219</v>
      </c>
    </row>
    <row r="180" spans="1:7" x14ac:dyDescent="0.25">
      <c r="A180" t="s">
        <v>71</v>
      </c>
      <c r="B180" s="2">
        <v>3.9150906633584679</v>
      </c>
      <c r="C180" s="2">
        <v>3.4789767618267629</v>
      </c>
      <c r="D180" s="2">
        <v>3.1428763973919227</v>
      </c>
      <c r="E180" s="2">
        <v>3.4796134424914595</v>
      </c>
      <c r="F180" s="2">
        <v>3.6692159219892084</v>
      </c>
      <c r="G180" s="2">
        <v>3.6991811676287374</v>
      </c>
    </row>
    <row r="181" spans="1:7" x14ac:dyDescent="0.25">
      <c r="A181" t="s">
        <v>1</v>
      </c>
      <c r="B181" s="2">
        <v>100</v>
      </c>
      <c r="C181" s="2">
        <v>100</v>
      </c>
      <c r="D181" s="2">
        <v>100</v>
      </c>
      <c r="E181" s="2">
        <v>100</v>
      </c>
      <c r="F181" s="2">
        <v>100</v>
      </c>
      <c r="G181" s="2">
        <v>100</v>
      </c>
    </row>
    <row r="185" spans="1:7" x14ac:dyDescent="0.25">
      <c r="A185">
        <v>2021</v>
      </c>
    </row>
    <row r="186" spans="1:7" x14ac:dyDescent="0.25">
      <c r="B186" s="1" t="s">
        <v>99</v>
      </c>
      <c r="C186" s="1" t="s">
        <v>100</v>
      </c>
      <c r="D186" s="1" t="s">
        <v>1</v>
      </c>
    </row>
    <row r="187" spans="1:7" x14ac:dyDescent="0.25">
      <c r="A187" t="s">
        <v>62</v>
      </c>
      <c r="B187" s="13">
        <v>10189.067649523007</v>
      </c>
      <c r="C187" s="13">
        <v>24549.889139946412</v>
      </c>
      <c r="D187" s="13">
        <v>34738.956789469354</v>
      </c>
    </row>
    <row r="188" spans="1:7" x14ac:dyDescent="0.25">
      <c r="A188" t="s">
        <v>63</v>
      </c>
      <c r="B188" s="1">
        <v>6993.3200589387288</v>
      </c>
      <c r="C188" s="1">
        <v>13696.111318451452</v>
      </c>
      <c r="D188" s="1">
        <v>20689.431377390021</v>
      </c>
    </row>
    <row r="189" spans="1:7" x14ac:dyDescent="0.25">
      <c r="A189" t="s">
        <v>64</v>
      </c>
      <c r="B189" s="1">
        <v>5712.2770749849269</v>
      </c>
      <c r="C189" s="1">
        <v>18191.128133386475</v>
      </c>
      <c r="D189" s="1">
        <v>23903.405208371456</v>
      </c>
    </row>
    <row r="190" spans="1:7" x14ac:dyDescent="0.25">
      <c r="A190" t="s">
        <v>65</v>
      </c>
      <c r="B190" s="1">
        <v>335.607446319193</v>
      </c>
      <c r="C190" s="1">
        <v>1767.7630075880852</v>
      </c>
      <c r="D190" s="1">
        <v>2103.3704539072937</v>
      </c>
    </row>
    <row r="191" spans="1:7" x14ac:dyDescent="0.25">
      <c r="A191" t="s">
        <v>66</v>
      </c>
      <c r="B191" s="1">
        <v>1058.2293374182584</v>
      </c>
      <c r="C191" s="1">
        <v>4359.0983017917379</v>
      </c>
      <c r="D191" s="1">
        <v>5417.327639210057</v>
      </c>
    </row>
    <row r="192" spans="1:7" x14ac:dyDescent="0.25">
      <c r="A192" t="s">
        <v>67</v>
      </c>
      <c r="B192" s="1">
        <v>5683.5368504419948</v>
      </c>
      <c r="C192" s="1">
        <v>29565.465265390845</v>
      </c>
      <c r="D192" s="1">
        <v>35249.002115833042</v>
      </c>
    </row>
    <row r="193" spans="1:4" x14ac:dyDescent="0.25">
      <c r="A193" t="s">
        <v>68</v>
      </c>
      <c r="B193" s="1">
        <v>3207.9818420417942</v>
      </c>
      <c r="C193" s="1">
        <v>3199.4403018401449</v>
      </c>
      <c r="D193" s="1">
        <v>6407.422143881905</v>
      </c>
    </row>
    <row r="194" spans="1:4" x14ac:dyDescent="0.25">
      <c r="A194" t="s">
        <v>69</v>
      </c>
      <c r="B194" s="1">
        <v>20936.355641277532</v>
      </c>
      <c r="C194" s="1">
        <v>86254.447993600377</v>
      </c>
      <c r="D194" s="1">
        <v>107190.8036348793</v>
      </c>
    </row>
    <row r="195" spans="1:4" x14ac:dyDescent="0.25">
      <c r="A195" t="s">
        <v>70</v>
      </c>
      <c r="B195" s="1">
        <v>2676.7843804521203</v>
      </c>
      <c r="C195" s="1">
        <v>10423.81767395872</v>
      </c>
      <c r="D195" s="1">
        <v>13100.60205441098</v>
      </c>
    </row>
    <row r="196" spans="1:4" x14ac:dyDescent="0.25">
      <c r="A196" t="s">
        <v>71</v>
      </c>
      <c r="B196" s="10">
        <v>2163.2375357376154</v>
      </c>
      <c r="C196" s="10">
        <v>7375.5268453150948</v>
      </c>
      <c r="D196" s="10">
        <v>9538.7643810527825</v>
      </c>
    </row>
    <row r="197" spans="1:4" x14ac:dyDescent="0.25">
      <c r="A197" s="19" t="s">
        <v>1</v>
      </c>
      <c r="B197" s="184">
        <v>58956.397817134995</v>
      </c>
      <c r="C197" s="184">
        <v>199382.6879812697</v>
      </c>
      <c r="D197" s="184">
        <v>258339.08579840473</v>
      </c>
    </row>
  </sheetData>
  <mergeCells count="38">
    <mergeCell ref="V94:Z94"/>
    <mergeCell ref="B15:C15"/>
    <mergeCell ref="D15:E15"/>
    <mergeCell ref="F15:G15"/>
    <mergeCell ref="B78:C78"/>
    <mergeCell ref="D78:E78"/>
    <mergeCell ref="F78:G78"/>
    <mergeCell ref="B94:C94"/>
    <mergeCell ref="D94:E94"/>
    <mergeCell ref="F94:G94"/>
    <mergeCell ref="L94:P94"/>
    <mergeCell ref="Q94:U94"/>
    <mergeCell ref="X109:AC109"/>
    <mergeCell ref="L95:M95"/>
    <mergeCell ref="N95:O95"/>
    <mergeCell ref="Q95:R95"/>
    <mergeCell ref="S95:T95"/>
    <mergeCell ref="V95:W95"/>
    <mergeCell ref="X95:Y95"/>
    <mergeCell ref="B108:C108"/>
    <mergeCell ref="D108:E108"/>
    <mergeCell ref="F108:G108"/>
    <mergeCell ref="L109:Q109"/>
    <mergeCell ref="R109:W109"/>
    <mergeCell ref="B169:C169"/>
    <mergeCell ref="D169:E169"/>
    <mergeCell ref="F169:G169"/>
    <mergeCell ref="L110:M110"/>
    <mergeCell ref="N110:O110"/>
    <mergeCell ref="X110:Y110"/>
    <mergeCell ref="Z110:AA110"/>
    <mergeCell ref="AB110:AC110"/>
    <mergeCell ref="B124:C124"/>
    <mergeCell ref="D124:E124"/>
    <mergeCell ref="P110:Q110"/>
    <mergeCell ref="R110:S110"/>
    <mergeCell ref="T110:U110"/>
    <mergeCell ref="V110:W110"/>
  </mergeCells>
  <pageMargins left="0.7" right="0.7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191F-AB04-4304-9DED-5940C586A99D}">
  <dimension ref="A1:AE204"/>
  <sheetViews>
    <sheetView topLeftCell="A185" zoomScale="83" zoomScaleNormal="83" workbookViewId="0">
      <selection activeCell="K216" sqref="K216"/>
    </sheetView>
  </sheetViews>
  <sheetFormatPr defaultRowHeight="15" x14ac:dyDescent="0.25"/>
  <cols>
    <col min="1" max="1" width="54.28515625" bestFit="1" customWidth="1"/>
    <col min="6" max="6" width="7.42578125" customWidth="1"/>
    <col min="11" max="11" width="57.42578125" bestFit="1" customWidth="1"/>
  </cols>
  <sheetData>
    <row r="1" spans="1:7" hidden="1" x14ac:dyDescent="0.25">
      <c r="A1" t="s">
        <v>50</v>
      </c>
      <c r="B1">
        <v>2019</v>
      </c>
      <c r="C1">
        <v>2020</v>
      </c>
      <c r="D1">
        <v>2021</v>
      </c>
    </row>
    <row r="2" spans="1:7" hidden="1" x14ac:dyDescent="0.25">
      <c r="A2" s="182" t="s">
        <v>51</v>
      </c>
      <c r="B2" s="13">
        <v>33931.535539376375</v>
      </c>
      <c r="C2" s="13">
        <v>33246.979414751899</v>
      </c>
      <c r="D2" s="13">
        <v>34738.956789469354</v>
      </c>
    </row>
    <row r="3" spans="1:7" hidden="1" x14ac:dyDescent="0.25">
      <c r="A3" t="s">
        <v>52</v>
      </c>
      <c r="B3" s="1">
        <v>21988.18299646832</v>
      </c>
      <c r="C3" s="1">
        <v>18127.513816298186</v>
      </c>
      <c r="D3" s="1">
        <v>20689.431377390021</v>
      </c>
    </row>
    <row r="4" spans="1:7" hidden="1" x14ac:dyDescent="0.25">
      <c r="A4" t="s">
        <v>53</v>
      </c>
      <c r="B4" s="1">
        <v>22919.112605673883</v>
      </c>
      <c r="C4" s="1">
        <v>21351.540378676887</v>
      </c>
      <c r="D4" s="1">
        <v>23903.405208371456</v>
      </c>
    </row>
    <row r="5" spans="1:7" hidden="1" x14ac:dyDescent="0.25">
      <c r="A5" t="s">
        <v>54</v>
      </c>
      <c r="B5" s="1">
        <v>1345.6752840663476</v>
      </c>
      <c r="C5" s="1">
        <v>1480.6518297591495</v>
      </c>
      <c r="D5" s="1">
        <v>2103.3704539072937</v>
      </c>
    </row>
    <row r="6" spans="1:7" hidden="1" x14ac:dyDescent="0.25">
      <c r="A6" t="s">
        <v>55</v>
      </c>
      <c r="B6" s="1">
        <v>5881.1628592499046</v>
      </c>
      <c r="C6" s="1">
        <v>5470.0965497168918</v>
      </c>
      <c r="D6" s="1">
        <v>5417.327639210057</v>
      </c>
    </row>
    <row r="7" spans="1:7" hidden="1" x14ac:dyDescent="0.25">
      <c r="A7" t="s">
        <v>56</v>
      </c>
      <c r="B7" s="1">
        <v>33945.50517070479</v>
      </c>
      <c r="C7" s="1">
        <v>34295.044080574655</v>
      </c>
      <c r="D7" s="1">
        <v>35249.002115833042</v>
      </c>
    </row>
    <row r="8" spans="1:7" hidden="1" x14ac:dyDescent="0.25">
      <c r="A8" t="s">
        <v>57</v>
      </c>
      <c r="B8" s="1">
        <v>6879.0835914941754</v>
      </c>
      <c r="C8" s="1">
        <v>4296.9686269711592</v>
      </c>
      <c r="D8" s="1">
        <v>6407.422143881905</v>
      </c>
    </row>
    <row r="9" spans="1:7" hidden="1" x14ac:dyDescent="0.25">
      <c r="A9" t="s">
        <v>58</v>
      </c>
      <c r="B9" s="1">
        <v>106644.27207827869</v>
      </c>
      <c r="C9" s="1">
        <v>107480.55492020804</v>
      </c>
      <c r="D9" s="1">
        <v>107190.8036348793</v>
      </c>
    </row>
    <row r="10" spans="1:7" hidden="1" x14ac:dyDescent="0.25">
      <c r="A10" t="s">
        <v>59</v>
      </c>
      <c r="B10" s="1">
        <v>13211.961866446834</v>
      </c>
      <c r="C10" s="1">
        <v>11530.104699205573</v>
      </c>
      <c r="D10" s="1">
        <v>13100.60205441098</v>
      </c>
    </row>
    <row r="11" spans="1:7" hidden="1" x14ac:dyDescent="0.25">
      <c r="A11" s="183" t="s">
        <v>60</v>
      </c>
      <c r="B11" s="10">
        <v>9155.3057256819557</v>
      </c>
      <c r="C11" s="10">
        <v>8370.4212401755394</v>
      </c>
      <c r="D11" s="10">
        <v>9538.7643810527825</v>
      </c>
    </row>
    <row r="12" spans="1:7" hidden="1" x14ac:dyDescent="0.25">
      <c r="A12" s="19" t="s">
        <v>61</v>
      </c>
      <c r="B12" s="184">
        <v>255901.79771744055</v>
      </c>
      <c r="C12" s="184">
        <v>245649.87555633788</v>
      </c>
      <c r="D12" s="184">
        <v>258339.08579840473</v>
      </c>
    </row>
    <row r="13" spans="1:7" hidden="1" x14ac:dyDescent="0.25">
      <c r="B13" s="1"/>
      <c r="C13" s="1"/>
      <c r="D13" s="1"/>
    </row>
    <row r="14" spans="1:7" hidden="1" x14ac:dyDescent="0.25">
      <c r="B14" s="1"/>
      <c r="C14" s="1"/>
      <c r="D14" s="1"/>
    </row>
    <row r="15" spans="1:7" hidden="1" x14ac:dyDescent="0.25">
      <c r="A15" s="19"/>
      <c r="B15" s="696">
        <v>2019</v>
      </c>
      <c r="C15" s="696"/>
      <c r="D15" s="696">
        <v>2020</v>
      </c>
      <c r="E15" s="696">
        <v>2021</v>
      </c>
      <c r="F15" s="696">
        <v>2021</v>
      </c>
      <c r="G15" s="696"/>
    </row>
    <row r="16" spans="1:7" hidden="1" x14ac:dyDescent="0.25">
      <c r="B16" s="185" t="s">
        <v>9</v>
      </c>
      <c r="C16" s="186" t="s">
        <v>8</v>
      </c>
      <c r="D16" s="185" t="s">
        <v>9</v>
      </c>
      <c r="E16" s="186" t="s">
        <v>8</v>
      </c>
      <c r="F16" s="185" t="s">
        <v>9</v>
      </c>
      <c r="G16" s="186" t="s">
        <v>8</v>
      </c>
    </row>
    <row r="17" spans="1:7" hidden="1" x14ac:dyDescent="0.25">
      <c r="A17" t="s">
        <v>62</v>
      </c>
      <c r="B17" s="1">
        <v>33931.535539376375</v>
      </c>
      <c r="C17" s="187">
        <f>B17/$B$27*100</f>
        <v>13.259592485099542</v>
      </c>
      <c r="D17" s="1">
        <v>33246.979414751899</v>
      </c>
      <c r="E17" s="187">
        <f>D17/$D$27*100</f>
        <v>13.534295240107689</v>
      </c>
      <c r="F17" s="1">
        <v>34738.956789469354</v>
      </c>
      <c r="G17" s="187">
        <f>F17/$F$27*100</f>
        <v>13.4470386786837</v>
      </c>
    </row>
    <row r="18" spans="1:7" hidden="1" x14ac:dyDescent="0.25">
      <c r="A18" t="s">
        <v>63</v>
      </c>
      <c r="B18" s="1">
        <v>21988.18299646832</v>
      </c>
      <c r="C18" s="187">
        <f t="shared" ref="C18:C26" si="0">B18/$B$27*100</f>
        <v>8.592430062076799</v>
      </c>
      <c r="D18" s="1">
        <v>18127.513816298186</v>
      </c>
      <c r="E18" s="187">
        <f t="shared" ref="E18:E26" si="1">D18/$D$27*100</f>
        <v>7.3794109503388619</v>
      </c>
      <c r="F18" s="1">
        <v>20689.431377390021</v>
      </c>
      <c r="G18" s="187">
        <f t="shared" ref="G18:G26" si="2">F18/$F$27*100</f>
        <v>8.0086338129782852</v>
      </c>
    </row>
    <row r="19" spans="1:7" hidden="1" x14ac:dyDescent="0.25">
      <c r="A19" t="s">
        <v>64</v>
      </c>
      <c r="B19" s="1">
        <v>22919.112605673883</v>
      </c>
      <c r="C19" s="187">
        <f t="shared" si="0"/>
        <v>8.9562139891570869</v>
      </c>
      <c r="D19" s="1">
        <v>21351.540378676887</v>
      </c>
      <c r="E19" s="187">
        <f t="shared" si="1"/>
        <v>8.6918588215527421</v>
      </c>
      <c r="F19" s="1">
        <v>23903.405208371456</v>
      </c>
      <c r="G19" s="187">
        <f t="shared" si="2"/>
        <v>9.2527250123601164</v>
      </c>
    </row>
    <row r="20" spans="1:7" hidden="1" x14ac:dyDescent="0.25">
      <c r="A20" t="s">
        <v>65</v>
      </c>
      <c r="B20" s="1">
        <v>1345.6752840663476</v>
      </c>
      <c r="C20" s="187">
        <f t="shared" si="0"/>
        <v>0.52585612765104672</v>
      </c>
      <c r="D20" s="1">
        <v>1480.6518297591495</v>
      </c>
      <c r="E20" s="187">
        <f t="shared" si="1"/>
        <v>0.6027488621379633</v>
      </c>
      <c r="F20" s="1">
        <v>2103.3704539072937</v>
      </c>
      <c r="G20" s="187">
        <f t="shared" si="2"/>
        <v>0.8141897875835411</v>
      </c>
    </row>
    <row r="21" spans="1:7" hidden="1" x14ac:dyDescent="0.25">
      <c r="A21" t="s">
        <v>66</v>
      </c>
      <c r="B21" s="1">
        <v>5881.1628592499046</v>
      </c>
      <c r="C21" s="187">
        <f t="shared" si="0"/>
        <v>2.2982108417009703</v>
      </c>
      <c r="D21" s="1">
        <v>5470.0965497168918</v>
      </c>
      <c r="E21" s="187">
        <f t="shared" si="1"/>
        <v>2.2267858012663102</v>
      </c>
      <c r="F21" s="1">
        <v>5417.327639210057</v>
      </c>
      <c r="G21" s="187">
        <f t="shared" si="2"/>
        <v>2.0969833590870084</v>
      </c>
    </row>
    <row r="22" spans="1:7" hidden="1" x14ac:dyDescent="0.25">
      <c r="A22" t="s">
        <v>67</v>
      </c>
      <c r="B22" s="1">
        <v>33945.50517070479</v>
      </c>
      <c r="C22" s="187">
        <f t="shared" si="0"/>
        <v>13.265051466416992</v>
      </c>
      <c r="D22" s="1">
        <v>34295.044080574655</v>
      </c>
      <c r="E22" s="187">
        <f t="shared" si="1"/>
        <v>13.960945025070593</v>
      </c>
      <c r="F22" s="1">
        <v>35249.002115833042</v>
      </c>
      <c r="G22" s="187">
        <f t="shared" si="2"/>
        <v>13.644471182862222</v>
      </c>
    </row>
    <row r="23" spans="1:7" hidden="1" x14ac:dyDescent="0.25">
      <c r="A23" t="s">
        <v>68</v>
      </c>
      <c r="B23" s="1">
        <v>6879.0835914941754</v>
      </c>
      <c r="C23" s="187">
        <f t="shared" si="0"/>
        <v>2.6881732183413041</v>
      </c>
      <c r="D23" s="1">
        <v>4296.9686269711592</v>
      </c>
      <c r="E23" s="187">
        <f t="shared" si="1"/>
        <v>1.7492248336131082</v>
      </c>
      <c r="F23" s="1">
        <v>6407.422143881905</v>
      </c>
      <c r="G23" s="187">
        <f t="shared" si="2"/>
        <v>2.4802372138461251</v>
      </c>
    </row>
    <row r="24" spans="1:7" hidden="1" x14ac:dyDescent="0.25">
      <c r="A24" t="s">
        <v>69</v>
      </c>
      <c r="B24" s="1">
        <v>106644.27207827869</v>
      </c>
      <c r="C24" s="187">
        <f t="shared" si="0"/>
        <v>41.67390500164921</v>
      </c>
      <c r="D24" s="1">
        <v>107480.55492020804</v>
      </c>
      <c r="E24" s="187">
        <f t="shared" si="1"/>
        <v>43.753555615198437</v>
      </c>
      <c r="F24" s="1">
        <v>107190.8036348793</v>
      </c>
      <c r="G24" s="187">
        <f t="shared" si="2"/>
        <v>41.492290376271512</v>
      </c>
    </row>
    <row r="25" spans="1:7" hidden="1" x14ac:dyDescent="0.25">
      <c r="A25" t="s">
        <v>70</v>
      </c>
      <c r="B25" s="1">
        <v>13211.961866446834</v>
      </c>
      <c r="C25" s="187">
        <f t="shared" si="0"/>
        <v>5.1629031074784022</v>
      </c>
      <c r="D25" s="1">
        <v>11530.104699205573</v>
      </c>
      <c r="E25" s="187">
        <f t="shared" si="1"/>
        <v>4.6937148545639023</v>
      </c>
      <c r="F25" s="1">
        <v>13100.60205441098</v>
      </c>
      <c r="G25" s="187">
        <f t="shared" si="2"/>
        <v>5.0710878742653964</v>
      </c>
    </row>
    <row r="26" spans="1:7" hidden="1" x14ac:dyDescent="0.25">
      <c r="A26" t="s">
        <v>71</v>
      </c>
      <c r="B26" s="1">
        <v>9155.3057256819557</v>
      </c>
      <c r="C26" s="187">
        <f t="shared" si="0"/>
        <v>3.5776637004289369</v>
      </c>
      <c r="D26" s="1">
        <v>8370.4212401755394</v>
      </c>
      <c r="E26" s="187">
        <f t="shared" si="1"/>
        <v>3.4074599961504353</v>
      </c>
      <c r="F26" s="1">
        <v>9538.7643810527825</v>
      </c>
      <c r="G26" s="187">
        <f t="shared" si="2"/>
        <v>3.6923427020626565</v>
      </c>
    </row>
    <row r="27" spans="1:7" hidden="1" x14ac:dyDescent="0.25">
      <c r="A27" s="188" t="s">
        <v>1</v>
      </c>
      <c r="B27" s="15">
        <v>255901.79771744055</v>
      </c>
      <c r="C27" s="188">
        <v>100</v>
      </c>
      <c r="D27" s="15">
        <v>245649.87555633788</v>
      </c>
      <c r="E27" s="188">
        <v>100</v>
      </c>
      <c r="F27" s="15">
        <v>258339.08579840473</v>
      </c>
      <c r="G27" s="188">
        <v>100</v>
      </c>
    </row>
    <row r="28" spans="1:7" hidden="1" x14ac:dyDescent="0.25">
      <c r="B28" s="1"/>
      <c r="C28" s="1"/>
      <c r="D28" s="1"/>
    </row>
    <row r="29" spans="1:7" hidden="1" x14ac:dyDescent="0.25">
      <c r="B29" s="1"/>
      <c r="C29" s="1"/>
      <c r="D29" s="1"/>
    </row>
    <row r="30" spans="1:7" hidden="1" x14ac:dyDescent="0.25">
      <c r="B30" s="1"/>
      <c r="C30" s="1"/>
      <c r="D30" s="1"/>
    </row>
    <row r="31" spans="1:7" hidden="1" x14ac:dyDescent="0.25"/>
    <row r="32" spans="1:7" hidden="1" x14ac:dyDescent="0.25">
      <c r="A32" t="s">
        <v>72</v>
      </c>
      <c r="B32" t="s">
        <v>73</v>
      </c>
    </row>
    <row r="33" spans="1:13" hidden="1" x14ac:dyDescent="0.25">
      <c r="B33" t="s">
        <v>74</v>
      </c>
      <c r="C33" t="s">
        <v>75</v>
      </c>
      <c r="D33" t="s">
        <v>1</v>
      </c>
    </row>
    <row r="34" spans="1:13" hidden="1" x14ac:dyDescent="0.25">
      <c r="A34" s="182" t="s">
        <v>51</v>
      </c>
      <c r="B34" s="13">
        <v>9856.8228209864792</v>
      </c>
      <c r="C34" s="13">
        <v>24074.712718389696</v>
      </c>
      <c r="D34" s="13">
        <v>33931.535539376375</v>
      </c>
      <c r="F34" s="14">
        <f>100*(B34/B44)</f>
        <v>17.02173664124938</v>
      </c>
      <c r="G34" s="14">
        <f>100*(C34/C44)</f>
        <v>12.159281810080449</v>
      </c>
      <c r="H34" s="14">
        <f>100*(D34/D44)</f>
        <v>13.259592485099542</v>
      </c>
      <c r="J34" s="14">
        <f>100*(B34/$D34)</f>
        <v>29.049150485830438</v>
      </c>
      <c r="K34" s="14">
        <f>100*(C34/$D34)</f>
        <v>70.950849514168979</v>
      </c>
      <c r="L34" s="14">
        <f>100*(D34/$D34)</f>
        <v>100</v>
      </c>
      <c r="M34" s="2"/>
    </row>
    <row r="35" spans="1:13" hidden="1" x14ac:dyDescent="0.25">
      <c r="A35" t="s">
        <v>52</v>
      </c>
      <c r="B35" s="1">
        <v>7188.008546686835</v>
      </c>
      <c r="C35" s="1">
        <v>14800.17444978124</v>
      </c>
      <c r="D35" s="1">
        <v>21988.18299646832</v>
      </c>
      <c r="F35" s="2">
        <f>100*(B35/B44)</f>
        <v>12.412964164908045</v>
      </c>
      <c r="G35" s="2">
        <f>100*(C35/C44)</f>
        <v>7.4750421356338217</v>
      </c>
      <c r="H35" s="2">
        <f>100*(D35/D44)</f>
        <v>8.592430062076799</v>
      </c>
      <c r="J35" s="2">
        <f t="shared" ref="J35:L44" si="3">100*(B35/$D35)</f>
        <v>32.690325289003432</v>
      </c>
      <c r="K35" s="2">
        <f t="shared" si="3"/>
        <v>67.309674710995466</v>
      </c>
      <c r="L35" s="2">
        <f t="shared" si="3"/>
        <v>100</v>
      </c>
      <c r="M35" s="2"/>
    </row>
    <row r="36" spans="1:13" hidden="1" x14ac:dyDescent="0.25">
      <c r="A36" t="s">
        <v>53</v>
      </c>
      <c r="B36" s="1">
        <v>5770.9416115820686</v>
      </c>
      <c r="C36" s="1">
        <v>17148.170994091983</v>
      </c>
      <c r="D36" s="1">
        <v>22919.112605673883</v>
      </c>
      <c r="F36" s="2">
        <f>100*(B36/B44)</f>
        <v>9.9658328112816932</v>
      </c>
      <c r="G36" s="2">
        <f>100*(C36/C44)</f>
        <v>8.6609317454218218</v>
      </c>
      <c r="H36" s="2">
        <f>100*(D36/D44)</f>
        <v>8.9562139891570869</v>
      </c>
      <c r="J36" s="2">
        <f t="shared" si="3"/>
        <v>25.179603202234834</v>
      </c>
      <c r="K36" s="2">
        <f t="shared" si="3"/>
        <v>74.820396797765895</v>
      </c>
      <c r="L36" s="2">
        <f t="shared" si="3"/>
        <v>100</v>
      </c>
      <c r="M36" s="2"/>
    </row>
    <row r="37" spans="1:13" hidden="1" x14ac:dyDescent="0.25">
      <c r="A37" t="s">
        <v>54</v>
      </c>
      <c r="B37" s="1">
        <v>238.44192671833432</v>
      </c>
      <c r="C37" s="1">
        <v>1107.23335734802</v>
      </c>
      <c r="D37" s="1">
        <v>1345.6752840663476</v>
      </c>
      <c r="F37" s="2">
        <f>100*(B37/B44)</f>
        <v>0.41176510469378336</v>
      </c>
      <c r="G37" s="2">
        <f>100*(C37/C44)</f>
        <v>0.5592242191630441</v>
      </c>
      <c r="H37" s="2">
        <f>100*(D37/D44)</f>
        <v>0.52585612765104672</v>
      </c>
      <c r="J37" s="2">
        <f t="shared" si="3"/>
        <v>17.719128049808049</v>
      </c>
      <c r="K37" s="2">
        <f t="shared" si="3"/>
        <v>82.280871950192463</v>
      </c>
      <c r="L37" s="2">
        <f t="shared" si="3"/>
        <v>100</v>
      </c>
      <c r="M37" s="2"/>
    </row>
    <row r="38" spans="1:13" hidden="1" x14ac:dyDescent="0.25">
      <c r="A38" t="s">
        <v>55</v>
      </c>
      <c r="B38" s="1">
        <v>1097.6661520818761</v>
      </c>
      <c r="C38" s="1">
        <v>4783.4967071680185</v>
      </c>
      <c r="D38" s="1">
        <v>5881.1628592499046</v>
      </c>
      <c r="F38" s="2">
        <f>100*(B38/B44)</f>
        <v>1.8955584877685117</v>
      </c>
      <c r="G38" s="2">
        <f>100*(C38/C44)</f>
        <v>2.4159741875390597</v>
      </c>
      <c r="H38" s="2">
        <f>100*(D38/D44)</f>
        <v>2.2982108417009703</v>
      </c>
      <c r="J38" s="2">
        <f t="shared" si="3"/>
        <v>18.664100592886399</v>
      </c>
      <c r="K38" s="2">
        <f t="shared" si="3"/>
        <v>81.33589940711343</v>
      </c>
      <c r="L38" s="2">
        <f t="shared" si="3"/>
        <v>100</v>
      </c>
      <c r="M38" s="2"/>
    </row>
    <row r="39" spans="1:13" hidden="1" x14ac:dyDescent="0.25">
      <c r="A39" t="s">
        <v>56</v>
      </c>
      <c r="B39" s="1">
        <v>5230.3701892017971</v>
      </c>
      <c r="C39" s="1">
        <v>28715.134981502903</v>
      </c>
      <c r="D39" s="1">
        <v>33945.50517070479</v>
      </c>
      <c r="F39" s="2">
        <f>100*(B39/B44)</f>
        <v>9.0323206081454632</v>
      </c>
      <c r="G39" s="2">
        <f>100*(C39/C44)</f>
        <v>14.502994180607082</v>
      </c>
      <c r="H39" s="2">
        <f>100*(D39/D44)</f>
        <v>13.265051466416992</v>
      </c>
      <c r="J39" s="2">
        <f t="shared" si="3"/>
        <v>15.408137728100874</v>
      </c>
      <c r="K39" s="2">
        <f t="shared" si="3"/>
        <v>84.591862271898862</v>
      </c>
      <c r="L39" s="2">
        <f t="shared" si="3"/>
        <v>100</v>
      </c>
      <c r="M39" s="2"/>
    </row>
    <row r="40" spans="1:13" hidden="1" x14ac:dyDescent="0.25">
      <c r="A40" t="s">
        <v>57</v>
      </c>
      <c r="B40" s="1">
        <v>2223.265541489216</v>
      </c>
      <c r="C40" s="1">
        <v>4655.818050004932</v>
      </c>
      <c r="D40" s="1">
        <v>6879.0835914941754</v>
      </c>
      <c r="F40" s="2">
        <f>100*(B40/B44)</f>
        <v>3.8393548527847732</v>
      </c>
      <c r="G40" s="2">
        <f>100*(C40/C44)</f>
        <v>2.3514882353394002</v>
      </c>
      <c r="H40" s="2">
        <f>100*(D40/D44)</f>
        <v>2.6881732183413041</v>
      </c>
      <c r="J40" s="2">
        <f t="shared" si="3"/>
        <v>32.319211009998938</v>
      </c>
      <c r="K40" s="2">
        <f t="shared" si="3"/>
        <v>67.680788990000664</v>
      </c>
      <c r="L40" s="2">
        <f t="shared" si="3"/>
        <v>100</v>
      </c>
      <c r="M40" s="2"/>
    </row>
    <row r="41" spans="1:13" hidden="1" x14ac:dyDescent="0.25">
      <c r="A41" t="s">
        <v>58</v>
      </c>
      <c r="B41" s="1">
        <v>20891.988534338059</v>
      </c>
      <c r="C41" s="1">
        <v>85752.28354393995</v>
      </c>
      <c r="D41" s="1">
        <v>106644.27207827869</v>
      </c>
      <c r="F41" s="2">
        <f>100*(B41/B44)</f>
        <v>36.078352345580008</v>
      </c>
      <c r="G41" s="2">
        <f>100*(C41/C44)</f>
        <v>43.310430893417241</v>
      </c>
      <c r="H41" s="2">
        <f>100*(D41/D44)</f>
        <v>41.67390500164921</v>
      </c>
      <c r="J41" s="2">
        <f t="shared" si="3"/>
        <v>19.590352231016205</v>
      </c>
      <c r="K41" s="2">
        <f t="shared" si="3"/>
        <v>80.409647768983163</v>
      </c>
      <c r="L41" s="2">
        <f t="shared" si="3"/>
        <v>100</v>
      </c>
      <c r="M41" s="2"/>
    </row>
    <row r="42" spans="1:13" hidden="1" x14ac:dyDescent="0.25">
      <c r="A42" t="s">
        <v>59</v>
      </c>
      <c r="B42" s="1">
        <v>3142.6415704293495</v>
      </c>
      <c r="C42" s="1">
        <v>10069.320296017602</v>
      </c>
      <c r="D42" s="1">
        <v>13211.961866446834</v>
      </c>
      <c r="F42" s="2">
        <f>100*(B42/B44)</f>
        <v>5.4270243202299042</v>
      </c>
      <c r="G42" s="2">
        <f>100*(C42/C44)</f>
        <v>5.0856558309714348</v>
      </c>
      <c r="H42" s="2">
        <f>100*(D42/D44)</f>
        <v>5.1629031074784022</v>
      </c>
      <c r="J42" s="2">
        <f t="shared" si="3"/>
        <v>23.786335460219714</v>
      </c>
      <c r="K42" s="2">
        <f t="shared" si="3"/>
        <v>76.213664539781178</v>
      </c>
      <c r="L42" s="2">
        <f t="shared" si="3"/>
        <v>100</v>
      </c>
      <c r="M42" s="2"/>
    </row>
    <row r="43" spans="1:13" hidden="1" x14ac:dyDescent="0.25">
      <c r="A43" s="183" t="s">
        <v>60</v>
      </c>
      <c r="B43" s="10">
        <v>2267.1220810281752</v>
      </c>
      <c r="C43" s="10">
        <v>6888.18364465383</v>
      </c>
      <c r="D43" s="10">
        <v>9155.3057256819557</v>
      </c>
      <c r="F43" s="11">
        <f>100*(B43/B44)</f>
        <v>3.9150906633584679</v>
      </c>
      <c r="G43" s="11">
        <f>100*(C43/C44)</f>
        <v>3.4789767618267629</v>
      </c>
      <c r="H43" s="11">
        <f>100*(D43/D44)</f>
        <v>3.5776637004289369</v>
      </c>
      <c r="J43" s="11">
        <f t="shared" si="3"/>
        <v>24.762931451525098</v>
      </c>
      <c r="K43" s="11">
        <f t="shared" si="3"/>
        <v>75.237068548475435</v>
      </c>
      <c r="L43" s="11">
        <f t="shared" si="3"/>
        <v>100</v>
      </c>
      <c r="M43" s="2"/>
    </row>
    <row r="44" spans="1:13" hidden="1" x14ac:dyDescent="0.25">
      <c r="A44" s="19" t="s">
        <v>61</v>
      </c>
      <c r="B44" s="184">
        <v>57907.268974542174</v>
      </c>
      <c r="C44" s="184">
        <v>197994.52874289794</v>
      </c>
      <c r="D44" s="184">
        <v>255901.79771744055</v>
      </c>
      <c r="F44" s="21">
        <f>100*(B44/B44)</f>
        <v>100</v>
      </c>
      <c r="G44" s="21">
        <f>100*(C44/C44)</f>
        <v>100</v>
      </c>
      <c r="H44" s="21">
        <f>100*(D44/D44)</f>
        <v>100</v>
      </c>
      <c r="J44" s="21">
        <f t="shared" si="3"/>
        <v>22.628707375663584</v>
      </c>
      <c r="K44" s="21">
        <f t="shared" si="3"/>
        <v>77.371292624336235</v>
      </c>
      <c r="L44" s="21">
        <f t="shared" si="3"/>
        <v>100</v>
      </c>
      <c r="M44" s="2"/>
    </row>
    <row r="45" spans="1:13" hidden="1" x14ac:dyDescent="0.25">
      <c r="B45" s="1"/>
      <c r="C45" s="1"/>
      <c r="D45" s="1"/>
      <c r="F45" s="2"/>
      <c r="G45" s="2"/>
      <c r="H45" s="2"/>
      <c r="J45" s="2"/>
      <c r="K45" s="2"/>
      <c r="L45" s="2"/>
      <c r="M45" s="2"/>
    </row>
    <row r="46" spans="1:13" hidden="1" x14ac:dyDescent="0.25"/>
    <row r="47" spans="1:13" hidden="1" x14ac:dyDescent="0.25">
      <c r="A47" t="s">
        <v>72</v>
      </c>
      <c r="B47" t="s">
        <v>73</v>
      </c>
    </row>
    <row r="48" spans="1:13" hidden="1" x14ac:dyDescent="0.25">
      <c r="B48" t="s">
        <v>74</v>
      </c>
      <c r="C48" t="s">
        <v>75</v>
      </c>
      <c r="D48" t="s">
        <v>1</v>
      </c>
    </row>
    <row r="49" spans="1:31" hidden="1" x14ac:dyDescent="0.25">
      <c r="A49" s="182" t="s">
        <v>76</v>
      </c>
      <c r="B49" s="13">
        <v>9305.9772606379302</v>
      </c>
      <c r="C49" s="13">
        <v>23941.00215411434</v>
      </c>
      <c r="D49" s="13">
        <v>33246.979414751899</v>
      </c>
      <c r="F49" s="14">
        <f>100*(B49/B59)</f>
        <v>17.679877662136377</v>
      </c>
      <c r="G49" s="14">
        <f>100*(C49/C59)</f>
        <v>12.403771427431478</v>
      </c>
      <c r="H49" s="14">
        <f>100*(D49/D59)</f>
        <v>13.534295240107689</v>
      </c>
      <c r="J49" s="14">
        <f>100*(B49/$D49)</f>
        <v>27.990444318405682</v>
      </c>
      <c r="K49" s="14">
        <f>100*(C49/$D49)</f>
        <v>72.00955568159543</v>
      </c>
      <c r="L49" s="14">
        <f>100*(D49/$D49)</f>
        <v>100</v>
      </c>
      <c r="M49" s="2"/>
      <c r="Q49" s="14">
        <f t="shared" ref="Q49:Q59" si="4">J49-J34</f>
        <v>-1.0587061674247558</v>
      </c>
      <c r="R49" s="14"/>
      <c r="S49" s="14">
        <f t="shared" ref="S49:S59" si="5">K49-K34</f>
        <v>1.0587061674264504</v>
      </c>
      <c r="T49" s="14"/>
      <c r="V49" s="14">
        <f t="shared" ref="V49:V59" si="6">L49-L34</f>
        <v>0</v>
      </c>
      <c r="W49" s="2"/>
      <c r="X49" s="2"/>
      <c r="AC49" s="14">
        <f t="shared" ref="AC49:AE59" si="7">100*(B49-B34)/B34</f>
        <v>-5.588469736675453</v>
      </c>
      <c r="AD49" s="14">
        <f t="shared" si="7"/>
        <v>-0.55539837936765823</v>
      </c>
      <c r="AE49" s="14">
        <f t="shared" si="7"/>
        <v>-2.0174628520129079</v>
      </c>
    </row>
    <row r="50" spans="1:31" hidden="1" x14ac:dyDescent="0.25">
      <c r="A50" t="s">
        <v>77</v>
      </c>
      <c r="B50" s="1">
        <v>6020.9057624938787</v>
      </c>
      <c r="C50" s="1">
        <v>12106.608053803995</v>
      </c>
      <c r="D50" s="1">
        <v>18127.513816298186</v>
      </c>
      <c r="F50" s="2">
        <f>100*(B50/B59)</f>
        <v>11.438763959417475</v>
      </c>
      <c r="G50" s="2">
        <f>100*(C50/C59)</f>
        <v>6.2724023870938508</v>
      </c>
      <c r="H50" s="2">
        <f>100*(D50/D59)</f>
        <v>7.3794109503388619</v>
      </c>
      <c r="J50" s="2">
        <f t="shared" ref="J50:L59" si="8">100*(B50/$D50)</f>
        <v>33.214183828565446</v>
      </c>
      <c r="K50" s="2">
        <f t="shared" si="8"/>
        <v>66.785816171432828</v>
      </c>
      <c r="L50" s="2">
        <f t="shared" si="8"/>
        <v>100</v>
      </c>
      <c r="M50" s="2"/>
      <c r="Q50" s="2">
        <f t="shared" si="4"/>
        <v>0.52385853956201345</v>
      </c>
      <c r="R50" s="2"/>
      <c r="S50" s="2">
        <f t="shared" si="5"/>
        <v>-0.52385853956263873</v>
      </c>
      <c r="T50" s="2"/>
      <c r="V50" s="2">
        <f t="shared" si="6"/>
        <v>0</v>
      </c>
      <c r="W50" s="2"/>
      <c r="X50" s="2"/>
      <c r="AC50" s="2">
        <f t="shared" si="7"/>
        <v>-16.236802956097044</v>
      </c>
      <c r="AD50" s="2">
        <f t="shared" si="7"/>
        <v>-18.19955842491477</v>
      </c>
      <c r="AE50" s="2">
        <f t="shared" si="7"/>
        <v>-17.557927277530045</v>
      </c>
    </row>
    <row r="51" spans="1:31" hidden="1" x14ac:dyDescent="0.25">
      <c r="A51" t="s">
        <v>78</v>
      </c>
      <c r="B51" s="1">
        <v>5202.580665559819</v>
      </c>
      <c r="C51" s="1">
        <v>16148.959713117176</v>
      </c>
      <c r="D51" s="1">
        <v>21351.540378676887</v>
      </c>
      <c r="F51" s="2">
        <f>100*(B51/B59)</f>
        <v>9.8840763434434074</v>
      </c>
      <c r="G51" s="2">
        <f>100*(C51/C59)</f>
        <v>8.3667343489997261</v>
      </c>
      <c r="H51" s="2">
        <f>100*(D51/D59)</f>
        <v>8.6918588215527421</v>
      </c>
      <c r="J51" s="2">
        <f t="shared" si="8"/>
        <v>24.366301322013623</v>
      </c>
      <c r="K51" s="2">
        <f t="shared" si="8"/>
        <v>75.633698677986885</v>
      </c>
      <c r="L51" s="2">
        <f t="shared" si="8"/>
        <v>100</v>
      </c>
      <c r="M51" s="2"/>
      <c r="Q51" s="2">
        <f t="shared" si="4"/>
        <v>-0.81330188022121064</v>
      </c>
      <c r="R51" s="2"/>
      <c r="S51" s="2">
        <f t="shared" si="5"/>
        <v>0.81330188022099037</v>
      </c>
      <c r="T51" s="2"/>
      <c r="V51" s="2">
        <f t="shared" si="6"/>
        <v>0</v>
      </c>
      <c r="W51" s="2"/>
      <c r="X51" s="2"/>
      <c r="AC51" s="2">
        <f t="shared" si="7"/>
        <v>-9.8486691475368602</v>
      </c>
      <c r="AD51" s="2">
        <f t="shared" si="7"/>
        <v>-5.82692627288976</v>
      </c>
      <c r="AE51" s="2">
        <f t="shared" si="7"/>
        <v>-6.8395851705398298</v>
      </c>
    </row>
    <row r="52" spans="1:31" hidden="1" x14ac:dyDescent="0.25">
      <c r="A52" t="s">
        <v>79</v>
      </c>
      <c r="B52" s="1">
        <v>306.60886690722907</v>
      </c>
      <c r="C52" s="1">
        <v>1174.0429628519294</v>
      </c>
      <c r="D52" s="1">
        <v>1480.6518297591495</v>
      </c>
      <c r="F52" s="2">
        <f>100*(B52/B59)</f>
        <v>0.58250811335793706</v>
      </c>
      <c r="G52" s="2">
        <f>100*(C52/C59)</f>
        <v>0.60826862900127732</v>
      </c>
      <c r="H52" s="2">
        <f>100*(D52/D59)</f>
        <v>0.6027488621379633</v>
      </c>
      <c r="J52" s="2">
        <f t="shared" si="8"/>
        <v>20.707695134318218</v>
      </c>
      <c r="K52" s="2">
        <f t="shared" si="8"/>
        <v>79.292304865682382</v>
      </c>
      <c r="L52" s="2">
        <f t="shared" si="8"/>
        <v>100</v>
      </c>
      <c r="M52" s="2"/>
      <c r="Q52" s="2">
        <f t="shared" si="4"/>
        <v>2.9885670845101693</v>
      </c>
      <c r="R52" s="2"/>
      <c r="S52" s="2">
        <f t="shared" si="5"/>
        <v>-2.9885670845100805</v>
      </c>
      <c r="T52" s="2"/>
      <c r="V52" s="2">
        <f t="shared" si="6"/>
        <v>0</v>
      </c>
      <c r="W52" s="2"/>
      <c r="X52" s="2"/>
      <c r="AC52" s="2">
        <f t="shared" si="7"/>
        <v>28.58848740532898</v>
      </c>
      <c r="AD52" s="2">
        <f t="shared" si="7"/>
        <v>6.0339227553555421</v>
      </c>
      <c r="AE52" s="2">
        <f t="shared" si="7"/>
        <v>10.030394946760943</v>
      </c>
    </row>
    <row r="53" spans="1:31" hidden="1" x14ac:dyDescent="0.25">
      <c r="A53" t="s">
        <v>80</v>
      </c>
      <c r="B53" s="1">
        <v>1063.2358415822562</v>
      </c>
      <c r="C53" s="1">
        <v>4406.8607081346508</v>
      </c>
      <c r="D53" s="1">
        <v>5470.0965497168918</v>
      </c>
      <c r="F53" s="2">
        <f>100*(B53/B59)</f>
        <v>2.0199791036115529</v>
      </c>
      <c r="G53" s="2">
        <f>100*(C53/C59)</f>
        <v>2.2831831593497953</v>
      </c>
      <c r="H53" s="2">
        <f>100*(D53/D59)</f>
        <v>2.2267858012663102</v>
      </c>
      <c r="J53" s="2">
        <f t="shared" si="8"/>
        <v>19.43724085888913</v>
      </c>
      <c r="K53" s="2">
        <f t="shared" si="8"/>
        <v>80.562759141111144</v>
      </c>
      <c r="L53" s="2">
        <f t="shared" si="8"/>
        <v>100</v>
      </c>
      <c r="M53" s="2"/>
      <c r="Q53" s="2">
        <f t="shared" si="4"/>
        <v>0.77314026600273067</v>
      </c>
      <c r="R53" s="2"/>
      <c r="S53" s="2">
        <f t="shared" si="5"/>
        <v>-0.77314026600228658</v>
      </c>
      <c r="T53" s="2"/>
      <c r="V53" s="2">
        <f t="shared" si="6"/>
        <v>0</v>
      </c>
      <c r="W53" s="2"/>
      <c r="X53" s="2"/>
      <c r="AC53" s="2">
        <f t="shared" si="7"/>
        <v>-3.1366832651547196</v>
      </c>
      <c r="AD53" s="2">
        <f t="shared" si="7"/>
        <v>-7.8736544015799703</v>
      </c>
      <c r="AE53" s="2">
        <f t="shared" si="7"/>
        <v>-6.9895413436219833</v>
      </c>
    </row>
    <row r="54" spans="1:31" hidden="1" x14ac:dyDescent="0.25">
      <c r="A54" t="s">
        <v>81</v>
      </c>
      <c r="B54" s="1">
        <v>5335.9837936373096</v>
      </c>
      <c r="C54" s="1">
        <v>28959.06028693714</v>
      </c>
      <c r="D54" s="1">
        <v>34295.044080574655</v>
      </c>
      <c r="F54" s="2">
        <f>100*(B54/B59)</f>
        <v>10.137521083109004</v>
      </c>
      <c r="G54" s="2">
        <f>100*(C54/C59)</f>
        <v>15.003614395091081</v>
      </c>
      <c r="H54" s="2">
        <f>100*(D54/D59)</f>
        <v>13.960945025070593</v>
      </c>
      <c r="J54" s="2">
        <f t="shared" si="8"/>
        <v>15.559052150802479</v>
      </c>
      <c r="K54" s="2">
        <f t="shared" si="8"/>
        <v>84.440947849196917</v>
      </c>
      <c r="L54" s="2">
        <f t="shared" si="8"/>
        <v>100</v>
      </c>
      <c r="M54" s="2"/>
      <c r="Q54" s="2">
        <f t="shared" si="4"/>
        <v>0.15091442270160549</v>
      </c>
      <c r="R54" s="2"/>
      <c r="S54" s="2">
        <f t="shared" si="5"/>
        <v>-0.15091442270194477</v>
      </c>
      <c r="T54" s="2"/>
      <c r="V54" s="2">
        <f t="shared" si="6"/>
        <v>0</v>
      </c>
      <c r="W54" s="2"/>
      <c r="X54" s="2"/>
      <c r="AC54" s="2">
        <f t="shared" si="7"/>
        <v>2.0192376565152874</v>
      </c>
      <c r="AD54" s="2">
        <f t="shared" si="7"/>
        <v>0.84946598924700734</v>
      </c>
      <c r="AE54" s="2">
        <f t="shared" si="7"/>
        <v>1.0297060188443439</v>
      </c>
    </row>
    <row r="55" spans="1:31" hidden="1" x14ac:dyDescent="0.25">
      <c r="A55" t="s">
        <v>82</v>
      </c>
      <c r="B55" s="1">
        <v>1345.7546710305667</v>
      </c>
      <c r="C55" s="1">
        <v>2951.2139559405796</v>
      </c>
      <c r="D55" s="1">
        <v>4296.9686269711592</v>
      </c>
      <c r="F55" s="2">
        <f>100*(B55/B59)</f>
        <v>2.5567199747743627</v>
      </c>
      <c r="G55" s="2">
        <f>100*(C55/C59)</f>
        <v>1.5290163338731368</v>
      </c>
      <c r="H55" s="2">
        <f>100*(D55/D59)</f>
        <v>1.7492248336131082</v>
      </c>
      <c r="J55" s="2">
        <f t="shared" si="8"/>
        <v>31.318699014545988</v>
      </c>
      <c r="K55" s="2">
        <f t="shared" si="8"/>
        <v>68.681300985453703</v>
      </c>
      <c r="L55" s="2">
        <f t="shared" si="8"/>
        <v>100</v>
      </c>
      <c r="M55" s="2"/>
      <c r="Q55" s="2">
        <f t="shared" si="4"/>
        <v>-1.0005119954529498</v>
      </c>
      <c r="R55" s="2"/>
      <c r="S55" s="2">
        <f t="shared" si="5"/>
        <v>1.0005119954530386</v>
      </c>
      <c r="T55" s="2"/>
      <c r="V55" s="2">
        <f t="shared" si="6"/>
        <v>0</v>
      </c>
      <c r="W55" s="2"/>
      <c r="X55" s="2"/>
      <c r="AC55" s="2">
        <f t="shared" si="7"/>
        <v>-39.469458509704779</v>
      </c>
      <c r="AD55" s="2">
        <f t="shared" si="7"/>
        <v>-36.612343432590684</v>
      </c>
      <c r="AE55" s="2">
        <f t="shared" si="7"/>
        <v>-37.535740483161746</v>
      </c>
    </row>
    <row r="56" spans="1:31" hidden="1" x14ac:dyDescent="0.25">
      <c r="A56" t="s">
        <v>83</v>
      </c>
      <c r="B56" s="1">
        <v>20135.555009345277</v>
      </c>
      <c r="C56" s="1">
        <v>87344.999910861457</v>
      </c>
      <c r="D56" s="1">
        <v>107480.55492020804</v>
      </c>
      <c r="F56" s="2">
        <f>100*(B56/B59)</f>
        <v>38.254354083822264</v>
      </c>
      <c r="G56" s="2">
        <f>100*(C56/C59)</f>
        <v>45.253219027724001</v>
      </c>
      <c r="H56" s="2">
        <f>100*(D56/D59)</f>
        <v>43.753555615198437</v>
      </c>
      <c r="J56" s="2">
        <f t="shared" si="8"/>
        <v>18.734137560318338</v>
      </c>
      <c r="K56" s="2">
        <f t="shared" si="8"/>
        <v>81.265862439680433</v>
      </c>
      <c r="L56" s="2">
        <f t="shared" si="8"/>
        <v>100</v>
      </c>
      <c r="M56" s="2"/>
      <c r="Q56" s="2">
        <f t="shared" si="4"/>
        <v>-0.85621467069786661</v>
      </c>
      <c r="R56" s="2"/>
      <c r="S56" s="2">
        <f t="shared" si="5"/>
        <v>0.85621467069726975</v>
      </c>
      <c r="T56" s="2"/>
      <c r="V56" s="2">
        <f t="shared" si="6"/>
        <v>0</v>
      </c>
      <c r="W56" s="2"/>
      <c r="X56" s="2"/>
      <c r="AC56" s="2">
        <f t="shared" si="7"/>
        <v>-3.6206870578619594</v>
      </c>
      <c r="AD56" s="2">
        <f t="shared" si="7"/>
        <v>1.857345718502518</v>
      </c>
      <c r="AE56" s="2">
        <f t="shared" si="7"/>
        <v>0.78417980228277551</v>
      </c>
    </row>
    <row r="57" spans="1:31" hidden="1" x14ac:dyDescent="0.25">
      <c r="A57" t="s">
        <v>84</v>
      </c>
      <c r="B57" s="1">
        <v>2265.096475453402</v>
      </c>
      <c r="C57" s="1">
        <v>9265.0082237522929</v>
      </c>
      <c r="D57" s="1">
        <v>11530.104699205573</v>
      </c>
      <c r="F57" s="2">
        <f>100*(B57/B59)</f>
        <v>4.3033232789360181</v>
      </c>
      <c r="G57" s="2">
        <f>100*(C57/C59)</f>
        <v>4.8001768489439272</v>
      </c>
      <c r="H57" s="2">
        <f>100*(D57/D59)</f>
        <v>4.6937148545639023</v>
      </c>
      <c r="J57" s="2">
        <f t="shared" si="8"/>
        <v>19.645064243080704</v>
      </c>
      <c r="K57" s="2">
        <f t="shared" si="8"/>
        <v>80.354935756920355</v>
      </c>
      <c r="L57" s="2">
        <f t="shared" si="8"/>
        <v>100</v>
      </c>
      <c r="M57" s="2"/>
      <c r="Q57" s="2">
        <f t="shared" si="4"/>
        <v>-4.1412712171390105</v>
      </c>
      <c r="R57" s="2"/>
      <c r="S57" s="2">
        <f t="shared" si="5"/>
        <v>4.1412712171391775</v>
      </c>
      <c r="T57" s="2"/>
      <c r="V57" s="2">
        <f t="shared" si="6"/>
        <v>0</v>
      </c>
      <c r="W57" s="2"/>
      <c r="X57" s="2"/>
      <c r="AC57" s="2">
        <f t="shared" si="7"/>
        <v>-27.923804713626847</v>
      </c>
      <c r="AD57" s="2">
        <f t="shared" si="7"/>
        <v>-7.9877494073101776</v>
      </c>
      <c r="AE57" s="2">
        <f t="shared" si="7"/>
        <v>-12.729806400005701</v>
      </c>
    </row>
    <row r="58" spans="1:31" hidden="1" x14ac:dyDescent="0.25">
      <c r="A58" s="183" t="s">
        <v>85</v>
      </c>
      <c r="B58" s="10">
        <v>1654.2838613505837</v>
      </c>
      <c r="C58" s="10">
        <v>6716.137378824933</v>
      </c>
      <c r="D58" s="10">
        <v>8370.4212401755394</v>
      </c>
      <c r="F58" s="11">
        <f>100*(B58/B59)</f>
        <v>3.1428763973919227</v>
      </c>
      <c r="G58" s="11">
        <f>100*(C58/C59)</f>
        <v>3.4796134424914595</v>
      </c>
      <c r="H58" s="11">
        <f>100*(D58/D59)</f>
        <v>3.4074599961504353</v>
      </c>
      <c r="J58" s="11">
        <f t="shared" si="8"/>
        <v>19.763448145363483</v>
      </c>
      <c r="K58" s="11">
        <f t="shared" si="8"/>
        <v>80.236551854636247</v>
      </c>
      <c r="L58" s="11">
        <f t="shared" si="8"/>
        <v>100</v>
      </c>
      <c r="M58" s="2"/>
      <c r="Q58" s="11">
        <f t="shared" si="4"/>
        <v>-4.9994833061616148</v>
      </c>
      <c r="R58" s="11"/>
      <c r="S58" s="11">
        <f t="shared" si="5"/>
        <v>4.9994833061608119</v>
      </c>
      <c r="T58" s="11"/>
      <c r="V58" s="11">
        <f t="shared" si="6"/>
        <v>0</v>
      </c>
      <c r="W58" s="2"/>
      <c r="X58" s="2"/>
      <c r="AC58" s="11">
        <f t="shared" si="7"/>
        <v>-27.031549152379998</v>
      </c>
      <c r="AD58" s="11">
        <f t="shared" si="7"/>
        <v>-2.497701494390737</v>
      </c>
      <c r="AE58" s="11">
        <f t="shared" si="7"/>
        <v>-8.5730013723594372</v>
      </c>
    </row>
    <row r="59" spans="1:31" hidden="1" x14ac:dyDescent="0.25">
      <c r="A59" s="19" t="s">
        <v>86</v>
      </c>
      <c r="B59" s="184">
        <v>52635.98220799808</v>
      </c>
      <c r="C59" s="184">
        <v>193013.89334833901</v>
      </c>
      <c r="D59" s="184">
        <v>245649.87555633788</v>
      </c>
      <c r="F59" s="21">
        <f>100*(B59/B59)</f>
        <v>100</v>
      </c>
      <c r="G59" s="21">
        <f>100*(C59/C59)</f>
        <v>100</v>
      </c>
      <c r="H59" s="21">
        <f>100*(D59/D59)</f>
        <v>100</v>
      </c>
      <c r="J59" s="21">
        <f t="shared" si="8"/>
        <v>21.427237481309625</v>
      </c>
      <c r="K59" s="21">
        <f t="shared" si="8"/>
        <v>78.572762518690055</v>
      </c>
      <c r="L59" s="21">
        <f t="shared" si="8"/>
        <v>100</v>
      </c>
      <c r="M59" s="2"/>
      <c r="Q59" s="21">
        <f t="shared" si="4"/>
        <v>-1.2014698943539592</v>
      </c>
      <c r="R59" s="21"/>
      <c r="S59" s="21">
        <f t="shared" si="5"/>
        <v>1.2014698943538207</v>
      </c>
      <c r="T59" s="21"/>
      <c r="V59" s="21">
        <f t="shared" si="6"/>
        <v>0</v>
      </c>
      <c r="W59" s="2"/>
      <c r="X59" s="2"/>
      <c r="AC59" s="21">
        <f t="shared" si="7"/>
        <v>-9.1029794011897103</v>
      </c>
      <c r="AD59" s="21">
        <f t="shared" si="7"/>
        <v>-2.5155419324876558</v>
      </c>
      <c r="AE59" s="21">
        <f t="shared" si="7"/>
        <v>-4.0061938808349256</v>
      </c>
    </row>
    <row r="60" spans="1:31" hidden="1" x14ac:dyDescent="0.25">
      <c r="B60" s="1"/>
      <c r="C60" s="1"/>
      <c r="D60" s="1"/>
    </row>
    <row r="61" spans="1:31" hidden="1" x14ac:dyDescent="0.25">
      <c r="A61" t="s">
        <v>72</v>
      </c>
      <c r="B61" s="1" t="s">
        <v>73</v>
      </c>
      <c r="C61" s="1"/>
      <c r="D61" s="1"/>
    </row>
    <row r="62" spans="1:31" hidden="1" x14ac:dyDescent="0.25">
      <c r="B62" s="1" t="s">
        <v>74</v>
      </c>
      <c r="C62" s="1" t="s">
        <v>75</v>
      </c>
      <c r="D62" s="1" t="s">
        <v>1</v>
      </c>
    </row>
    <row r="63" spans="1:31" hidden="1" x14ac:dyDescent="0.25">
      <c r="A63" s="182" t="s">
        <v>87</v>
      </c>
      <c r="B63" s="13">
        <v>10189.067649523007</v>
      </c>
      <c r="C63" s="13">
        <v>24549.889139946412</v>
      </c>
      <c r="D63" s="13">
        <v>34738.956789469354</v>
      </c>
      <c r="F63" s="14">
        <f>100*(B63/B73)</f>
        <v>17.28237820961591</v>
      </c>
      <c r="G63" s="14">
        <f>100*(C63/C73)</f>
        <v>12.312949227694565</v>
      </c>
      <c r="H63" s="14">
        <f>100*(D63/D73)</f>
        <v>13.4470386786837</v>
      </c>
      <c r="J63" s="14">
        <f>100*(B63/$D63)</f>
        <v>29.330378892125182</v>
      </c>
      <c r="K63" s="14">
        <f>100*(C63/$D63)</f>
        <v>70.669621107875003</v>
      </c>
      <c r="L63" s="14">
        <f>100*(D63/$D63)</f>
        <v>100</v>
      </c>
      <c r="M63" s="2"/>
      <c r="Q63" s="14">
        <f>J63-J49</f>
        <v>1.3399345737194999</v>
      </c>
      <c r="R63" s="14"/>
      <c r="S63" s="14">
        <f t="shared" ref="S63:S73" si="9">K63-K49</f>
        <v>-1.3399345737204271</v>
      </c>
      <c r="T63" s="14"/>
      <c r="V63" s="14">
        <f t="shared" ref="V63:V73" si="10">L63-L49</f>
        <v>0</v>
      </c>
      <c r="W63" s="2"/>
      <c r="X63" s="2"/>
      <c r="AC63" s="14">
        <f>100*(B63-B49)/B49</f>
        <v>9.4894965262846647</v>
      </c>
      <c r="AD63" s="14">
        <f>100*(C63-C49)/C49</f>
        <v>2.5432811120959404</v>
      </c>
      <c r="AE63" s="14">
        <f>100*(D63-D49)/D49</f>
        <v>4.4875576698418955</v>
      </c>
    </row>
    <row r="64" spans="1:31" hidden="1" x14ac:dyDescent="0.25">
      <c r="A64" t="s">
        <v>88</v>
      </c>
      <c r="B64" s="1">
        <v>6993.3200589387288</v>
      </c>
      <c r="C64" s="1">
        <v>13696.111318451452</v>
      </c>
      <c r="D64" s="1">
        <v>20689.431377390021</v>
      </c>
      <c r="F64" s="2">
        <f>100*(B64/B73)</f>
        <v>11.861850991354498</v>
      </c>
      <c r="G64" s="2">
        <f>100*(C64/C73)</f>
        <v>6.8692580369555873</v>
      </c>
      <c r="H64" s="2">
        <f>100*(D64/D73)</f>
        <v>8.0086338129782852</v>
      </c>
      <c r="J64" s="2">
        <f t="shared" ref="J64:L73" si="11">100*(B64/$D64)</f>
        <v>33.801412573287159</v>
      </c>
      <c r="K64" s="2">
        <f t="shared" si="11"/>
        <v>66.198587426713615</v>
      </c>
      <c r="L64" s="2">
        <f t="shared" si="11"/>
        <v>100</v>
      </c>
      <c r="M64" s="2"/>
      <c r="Q64" s="2">
        <f t="shared" ref="Q64:Q73" si="12">J64-J50</f>
        <v>0.58722874472171327</v>
      </c>
      <c r="R64" s="2"/>
      <c r="S64" s="2">
        <f t="shared" si="9"/>
        <v>-0.58722874471921216</v>
      </c>
      <c r="T64" s="2"/>
      <c r="V64" s="2">
        <f t="shared" si="10"/>
        <v>0</v>
      </c>
      <c r="W64" s="2"/>
      <c r="X64" s="2"/>
      <c r="AC64" s="2">
        <f t="shared" ref="AC64:AE73" si="13">100*(B64-B50)/B50</f>
        <v>16.1506313967298</v>
      </c>
      <c r="AD64" s="2">
        <f t="shared" si="13"/>
        <v>13.129220485072386</v>
      </c>
      <c r="AE64" s="2">
        <f t="shared" si="13"/>
        <v>14.132757459483784</v>
      </c>
    </row>
    <row r="65" spans="1:31" hidden="1" x14ac:dyDescent="0.25">
      <c r="A65" t="s">
        <v>89</v>
      </c>
      <c r="B65" s="1">
        <v>5712.2770749849269</v>
      </c>
      <c r="C65" s="1">
        <v>18191.128133386475</v>
      </c>
      <c r="D65" s="1">
        <v>23903.405208371456</v>
      </c>
      <c r="F65" s="2">
        <f>100*(B65/B73)</f>
        <v>9.6889859056564003</v>
      </c>
      <c r="G65" s="2">
        <f>100*(C65/C73)</f>
        <v>9.1237249921594881</v>
      </c>
      <c r="H65" s="2">
        <f>100*(D65/D73)</f>
        <v>9.2527250123601164</v>
      </c>
      <c r="J65" s="2">
        <f t="shared" si="11"/>
        <v>23.897336070696621</v>
      </c>
      <c r="K65" s="2">
        <f t="shared" si="11"/>
        <v>76.102663929303148</v>
      </c>
      <c r="L65" s="2">
        <f t="shared" si="11"/>
        <v>100</v>
      </c>
      <c r="M65" s="2"/>
      <c r="Q65" s="2">
        <f t="shared" si="12"/>
        <v>-0.46896525131700173</v>
      </c>
      <c r="R65" s="2"/>
      <c r="S65" s="2">
        <f t="shared" si="9"/>
        <v>0.46896525131626277</v>
      </c>
      <c r="T65" s="2"/>
      <c r="V65" s="2">
        <f t="shared" si="10"/>
        <v>0</v>
      </c>
      <c r="W65" s="2"/>
      <c r="X65" s="2"/>
      <c r="AC65" s="2">
        <f t="shared" si="13"/>
        <v>9.796991958225842</v>
      </c>
      <c r="AD65" s="2">
        <f t="shared" si="13"/>
        <v>12.645820266741548</v>
      </c>
      <c r="AE65" s="2">
        <f t="shared" si="13"/>
        <v>11.951666176942604</v>
      </c>
    </row>
    <row r="66" spans="1:31" hidden="1" x14ac:dyDescent="0.25">
      <c r="A66" t="s">
        <v>90</v>
      </c>
      <c r="B66" s="1">
        <v>335.607446319193</v>
      </c>
      <c r="C66" s="1">
        <v>1767.7630075880852</v>
      </c>
      <c r="D66" s="1">
        <v>2103.3704539072937</v>
      </c>
      <c r="F66" s="2">
        <f>100*(B66/B73)</f>
        <v>0.56924686504787203</v>
      </c>
      <c r="G66" s="2">
        <f>100*(C66/C73)</f>
        <v>0.88661810385170026</v>
      </c>
      <c r="H66" s="2">
        <f>100*(D66/D73)</f>
        <v>0.8141897875835411</v>
      </c>
      <c r="J66" s="2">
        <f t="shared" si="11"/>
        <v>15.955698421823744</v>
      </c>
      <c r="K66" s="2">
        <f t="shared" si="11"/>
        <v>84.044301578175521</v>
      </c>
      <c r="L66" s="2">
        <f t="shared" si="11"/>
        <v>100</v>
      </c>
      <c r="M66" s="2"/>
      <c r="Q66" s="2">
        <f t="shared" si="12"/>
        <v>-4.7519967124944742</v>
      </c>
      <c r="R66" s="2"/>
      <c r="S66" s="2">
        <f t="shared" si="9"/>
        <v>4.7519967124931384</v>
      </c>
      <c r="T66" s="2"/>
      <c r="V66" s="2">
        <f t="shared" si="10"/>
        <v>0</v>
      </c>
      <c r="W66" s="2"/>
      <c r="X66" s="2"/>
      <c r="AC66" s="2">
        <f t="shared" si="13"/>
        <v>9.4578410939231112</v>
      </c>
      <c r="AD66" s="2">
        <f t="shared" si="13"/>
        <v>50.570555211533261</v>
      </c>
      <c r="AE66" s="2">
        <f t="shared" si="13"/>
        <v>42.057059710616706</v>
      </c>
    </row>
    <row r="67" spans="1:31" hidden="1" x14ac:dyDescent="0.25">
      <c r="A67" t="s">
        <v>91</v>
      </c>
      <c r="B67" s="1">
        <v>1058.2293374182584</v>
      </c>
      <c r="C67" s="1">
        <v>4359.0983017917379</v>
      </c>
      <c r="D67" s="1">
        <v>5417.327639210057</v>
      </c>
      <c r="F67" s="2">
        <f>100*(B67/B73)</f>
        <v>1.7949355398214244</v>
      </c>
      <c r="G67" s="2">
        <f>100*(C67/C73)</f>
        <v>2.1862972888605241</v>
      </c>
      <c r="H67" s="2">
        <f>100*(D67/D73)</f>
        <v>2.0969833590870084</v>
      </c>
      <c r="J67" s="2">
        <f t="shared" si="11"/>
        <v>19.534157944572229</v>
      </c>
      <c r="K67" s="2">
        <f t="shared" si="11"/>
        <v>80.465842055426648</v>
      </c>
      <c r="L67" s="2">
        <f t="shared" si="11"/>
        <v>100</v>
      </c>
      <c r="M67" s="2"/>
      <c r="Q67" s="2">
        <f t="shared" si="12"/>
        <v>9.6917085683099202E-2</v>
      </c>
      <c r="R67" s="2"/>
      <c r="S67" s="2">
        <f t="shared" si="9"/>
        <v>-9.6917085684495419E-2</v>
      </c>
      <c r="T67" s="2"/>
      <c r="V67" s="2">
        <f t="shared" si="10"/>
        <v>0</v>
      </c>
      <c r="W67" s="2"/>
      <c r="X67" s="2"/>
      <c r="AC67" s="2">
        <f t="shared" si="13"/>
        <v>-0.47087428472570331</v>
      </c>
      <c r="AD67" s="2">
        <f t="shared" si="13"/>
        <v>-1.0838192878378949</v>
      </c>
      <c r="AE67" s="2">
        <f t="shared" si="13"/>
        <v>-0.96467969124906738</v>
      </c>
    </row>
    <row r="68" spans="1:31" hidden="1" x14ac:dyDescent="0.25">
      <c r="A68" t="s">
        <v>92</v>
      </c>
      <c r="B68" s="1">
        <v>5683.5368504419948</v>
      </c>
      <c r="C68" s="1">
        <v>29565.465265390845</v>
      </c>
      <c r="D68" s="1">
        <v>35249.002115833042</v>
      </c>
      <c r="F68" s="2">
        <f>100*(B68/B73)</f>
        <v>9.6402376347188241</v>
      </c>
      <c r="G68" s="2">
        <f>100*(C68/C73)</f>
        <v>14.82850169427361</v>
      </c>
      <c r="H68" s="2">
        <f>100*(D68/D73)</f>
        <v>13.644471182862222</v>
      </c>
      <c r="J68" s="2">
        <f t="shared" si="11"/>
        <v>16.123965245214929</v>
      </c>
      <c r="K68" s="2">
        <f t="shared" si="11"/>
        <v>83.876034754784499</v>
      </c>
      <c r="L68" s="2">
        <f t="shared" si="11"/>
        <v>100</v>
      </c>
      <c r="M68" s="2"/>
      <c r="Q68" s="2">
        <f t="shared" si="12"/>
        <v>0.56491309441245008</v>
      </c>
      <c r="R68" s="2"/>
      <c r="S68" s="2">
        <f t="shared" si="9"/>
        <v>-0.5649130944124181</v>
      </c>
      <c r="T68" s="2"/>
      <c r="V68" s="2">
        <f t="shared" si="10"/>
        <v>0</v>
      </c>
      <c r="W68" s="2"/>
      <c r="X68" s="2"/>
      <c r="AC68" s="2">
        <f t="shared" si="13"/>
        <v>6.5133829158010483</v>
      </c>
      <c r="AD68" s="2">
        <f t="shared" si="13"/>
        <v>2.0940077904642607</v>
      </c>
      <c r="AE68" s="2">
        <f t="shared" si="13"/>
        <v>2.7816206709549807</v>
      </c>
    </row>
    <row r="69" spans="1:31" hidden="1" x14ac:dyDescent="0.25">
      <c r="A69" t="s">
        <v>93</v>
      </c>
      <c r="B69" s="1">
        <v>3207.9818420417942</v>
      </c>
      <c r="C69" s="1">
        <v>3199.4403018401449</v>
      </c>
      <c r="D69" s="1">
        <v>6407.422143881905</v>
      </c>
      <c r="F69" s="2">
        <f>100*(B69/B73)</f>
        <v>5.4412785733483719</v>
      </c>
      <c r="G69" s="2">
        <f>100*(C69/C73)</f>
        <v>1.6046730707837107</v>
      </c>
      <c r="H69" s="2">
        <f>100*(D69/D73)</f>
        <v>2.4802372138461251</v>
      </c>
      <c r="J69" s="2">
        <f t="shared" si="11"/>
        <v>50.066653484114823</v>
      </c>
      <c r="K69" s="2">
        <f t="shared" si="11"/>
        <v>49.933346515885709</v>
      </c>
      <c r="L69" s="2">
        <f t="shared" si="11"/>
        <v>100</v>
      </c>
      <c r="M69" s="2"/>
      <c r="Q69" s="2">
        <f t="shared" si="12"/>
        <v>18.747954469568835</v>
      </c>
      <c r="R69" s="2"/>
      <c r="S69" s="2">
        <f t="shared" si="9"/>
        <v>-18.747954469567993</v>
      </c>
      <c r="T69" s="2"/>
      <c r="V69" s="2">
        <f t="shared" si="10"/>
        <v>0</v>
      </c>
      <c r="W69" s="2"/>
      <c r="X69" s="2"/>
      <c r="AC69" s="2">
        <f t="shared" si="13"/>
        <v>138.37790877479554</v>
      </c>
      <c r="AD69" s="2">
        <f t="shared" si="13"/>
        <v>8.4109911922822036</v>
      </c>
      <c r="AE69" s="2">
        <f t="shared" si="13"/>
        <v>49.114938928431485</v>
      </c>
    </row>
    <row r="70" spans="1:31" hidden="1" x14ac:dyDescent="0.25">
      <c r="A70" t="s">
        <v>94</v>
      </c>
      <c r="B70" s="1">
        <v>20936.355641277532</v>
      </c>
      <c r="C70" s="1">
        <v>86254.447993600377</v>
      </c>
      <c r="D70" s="1">
        <v>107190.8036348793</v>
      </c>
      <c r="F70" s="2">
        <f>100*(B70/B73)</f>
        <v>35.511592323221322</v>
      </c>
      <c r="G70" s="2">
        <f>100*(C70/C73)</f>
        <v>43.260750904162379</v>
      </c>
      <c r="H70" s="2">
        <f>100*(D70/D73)</f>
        <v>41.492290376271512</v>
      </c>
      <c r="J70" s="2">
        <f t="shared" si="11"/>
        <v>19.531858080467789</v>
      </c>
      <c r="K70" s="2">
        <f t="shared" si="11"/>
        <v>80.468141919530922</v>
      </c>
      <c r="L70" s="2">
        <f t="shared" si="11"/>
        <v>100</v>
      </c>
      <c r="M70" s="2"/>
      <c r="Q70" s="2">
        <f t="shared" si="12"/>
        <v>0.79772052014945061</v>
      </c>
      <c r="R70" s="2"/>
      <c r="S70" s="2">
        <f t="shared" si="9"/>
        <v>-0.797720520149511</v>
      </c>
      <c r="T70" s="2"/>
      <c r="V70" s="2">
        <f t="shared" si="10"/>
        <v>0</v>
      </c>
      <c r="W70" s="2"/>
      <c r="X70" s="2"/>
      <c r="AC70" s="2">
        <f t="shared" si="13"/>
        <v>3.977047722601089</v>
      </c>
      <c r="AD70" s="2">
        <f t="shared" si="13"/>
        <v>-1.2485567787211924</v>
      </c>
      <c r="AE70" s="2">
        <f t="shared" si="13"/>
        <v>-0.26958484308520281</v>
      </c>
    </row>
    <row r="71" spans="1:31" hidden="1" x14ac:dyDescent="0.25">
      <c r="A71" t="s">
        <v>95</v>
      </c>
      <c r="B71" s="1">
        <v>2676.7843804521203</v>
      </c>
      <c r="C71" s="1">
        <v>10423.81767395872</v>
      </c>
      <c r="D71" s="1">
        <v>13100.60205441098</v>
      </c>
      <c r="F71" s="2">
        <f>100*(B71/B73)</f>
        <v>4.5402780352264731</v>
      </c>
      <c r="G71" s="2">
        <f>100*(C71/C73)</f>
        <v>5.2280455136295219</v>
      </c>
      <c r="H71" s="2">
        <f>100*(D71/D73)</f>
        <v>5.0710878742653964</v>
      </c>
      <c r="J71" s="2">
        <f t="shared" si="11"/>
        <v>20.432529507686599</v>
      </c>
      <c r="K71" s="2">
        <f t="shared" si="11"/>
        <v>79.567470492312324</v>
      </c>
      <c r="L71" s="2">
        <f t="shared" si="11"/>
        <v>100</v>
      </c>
      <c r="M71" s="2"/>
      <c r="Q71" s="2">
        <f t="shared" si="12"/>
        <v>0.7874652646058955</v>
      </c>
      <c r="R71" s="2"/>
      <c r="S71" s="2">
        <f t="shared" si="9"/>
        <v>-0.78746526460803068</v>
      </c>
      <c r="T71" s="2"/>
      <c r="V71" s="2">
        <f t="shared" si="10"/>
        <v>0</v>
      </c>
      <c r="W71" s="2"/>
      <c r="X71" s="2"/>
      <c r="AC71" s="2">
        <f t="shared" si="13"/>
        <v>18.175292287111574</v>
      </c>
      <c r="AD71" s="2">
        <f t="shared" si="13"/>
        <v>12.507376380256611</v>
      </c>
      <c r="AE71" s="2">
        <f t="shared" si="13"/>
        <v>13.620842101404463</v>
      </c>
    </row>
    <row r="72" spans="1:31" hidden="1" x14ac:dyDescent="0.25">
      <c r="A72" s="183" t="s">
        <v>96</v>
      </c>
      <c r="B72" s="10">
        <v>2163.2375357376154</v>
      </c>
      <c r="C72" s="10">
        <v>7375.5268453150948</v>
      </c>
      <c r="D72" s="10">
        <v>9538.7643810527825</v>
      </c>
      <c r="F72" s="11">
        <f>100*(B72/B73)</f>
        <v>3.6692159219892084</v>
      </c>
      <c r="G72" s="11">
        <f>100*(C72/C73)</f>
        <v>3.6991811676287374</v>
      </c>
      <c r="H72" s="11">
        <f>100*(D72/D73)</f>
        <v>3.6923427020626565</v>
      </c>
      <c r="J72" s="11">
        <f t="shared" si="11"/>
        <v>22.678383167053983</v>
      </c>
      <c r="K72" s="11">
        <f t="shared" si="11"/>
        <v>77.321616832945267</v>
      </c>
      <c r="L72" s="11">
        <f t="shared" si="11"/>
        <v>100</v>
      </c>
      <c r="M72" s="2"/>
      <c r="Q72" s="11">
        <f t="shared" si="12"/>
        <v>2.9149350216904999</v>
      </c>
      <c r="R72" s="11"/>
      <c r="S72" s="11">
        <f t="shared" si="9"/>
        <v>-2.9149350216909795</v>
      </c>
      <c r="T72" s="11"/>
      <c r="V72" s="11">
        <f t="shared" si="10"/>
        <v>0</v>
      </c>
      <c r="W72" s="2"/>
      <c r="X72" s="2"/>
      <c r="AC72" s="11">
        <f t="shared" si="13"/>
        <v>30.76580061486629</v>
      </c>
      <c r="AD72" s="11">
        <f t="shared" si="13"/>
        <v>9.8179865791478136</v>
      </c>
      <c r="AE72" s="11">
        <f t="shared" si="13"/>
        <v>13.957996943684776</v>
      </c>
    </row>
    <row r="73" spans="1:31" hidden="1" x14ac:dyDescent="0.25">
      <c r="A73" s="19" t="s">
        <v>97</v>
      </c>
      <c r="B73" s="184">
        <v>58956.397817134995</v>
      </c>
      <c r="C73" s="184">
        <v>199382.6879812697</v>
      </c>
      <c r="D73" s="184">
        <v>258339.08579840473</v>
      </c>
      <c r="F73" s="21">
        <f>100*(B73/B73)</f>
        <v>100</v>
      </c>
      <c r="G73" s="21">
        <f>100*(C73/C73)</f>
        <v>100</v>
      </c>
      <c r="H73" s="21">
        <f>100*(D73/D73)</f>
        <v>100</v>
      </c>
      <c r="J73" s="21">
        <f t="shared" si="11"/>
        <v>22.821323236833663</v>
      </c>
      <c r="K73" s="21">
        <f t="shared" si="11"/>
        <v>77.178676763166322</v>
      </c>
      <c r="L73" s="21">
        <f t="shared" si="11"/>
        <v>100</v>
      </c>
      <c r="M73" s="2"/>
      <c r="Q73" s="21">
        <f t="shared" si="12"/>
        <v>1.3940857555240385</v>
      </c>
      <c r="R73" s="21"/>
      <c r="S73" s="21">
        <f t="shared" si="9"/>
        <v>-1.3940857555237329</v>
      </c>
      <c r="T73" s="21"/>
      <c r="V73" s="21">
        <f t="shared" si="10"/>
        <v>0</v>
      </c>
      <c r="W73" s="2"/>
      <c r="X73" s="2"/>
      <c r="AC73" s="21">
        <f t="shared" si="13"/>
        <v>12.007785062623041</v>
      </c>
      <c r="AD73" s="21">
        <f t="shared" si="13"/>
        <v>3.2996560622901367</v>
      </c>
      <c r="AE73" s="21">
        <f t="shared" si="13"/>
        <v>5.1655675433699466</v>
      </c>
    </row>
    <row r="74" spans="1:31" hidden="1" x14ac:dyDescent="0.25"/>
    <row r="75" spans="1:31" hidden="1" x14ac:dyDescent="0.25"/>
    <row r="76" spans="1:31" hidden="1" x14ac:dyDescent="0.25"/>
    <row r="77" spans="1:31" hidden="1" x14ac:dyDescent="0.25">
      <c r="A77" s="189" t="s">
        <v>98</v>
      </c>
      <c r="B77" s="1"/>
      <c r="C77" s="1"/>
      <c r="D77" s="1"/>
      <c r="F77" s="2"/>
      <c r="G77" s="2"/>
      <c r="H77" s="2"/>
      <c r="J77" s="2"/>
      <c r="K77" s="2"/>
      <c r="L77" s="2"/>
      <c r="M77" s="2"/>
    </row>
    <row r="78" spans="1:31" hidden="1" x14ac:dyDescent="0.25">
      <c r="A78" s="182"/>
      <c r="B78" s="619">
        <v>2019</v>
      </c>
      <c r="C78" s="619"/>
      <c r="D78" s="619">
        <v>2020</v>
      </c>
      <c r="E78" s="619"/>
      <c r="F78" s="619">
        <v>2021</v>
      </c>
      <c r="G78" s="619"/>
      <c r="H78" s="2"/>
      <c r="J78" s="2"/>
      <c r="K78" s="2"/>
      <c r="L78" s="2"/>
      <c r="M78" s="2"/>
    </row>
    <row r="79" spans="1:31" hidden="1" x14ac:dyDescent="0.25">
      <c r="A79" s="189"/>
      <c r="B79" s="185" t="s">
        <v>99</v>
      </c>
      <c r="C79" s="185" t="s">
        <v>100</v>
      </c>
      <c r="D79" s="185" t="s">
        <v>99</v>
      </c>
      <c r="E79" s="185" t="s">
        <v>100</v>
      </c>
      <c r="F79" s="185" t="s">
        <v>99</v>
      </c>
      <c r="G79" s="185" t="s">
        <v>100</v>
      </c>
    </row>
    <row r="80" spans="1:31" hidden="1" x14ac:dyDescent="0.25">
      <c r="A80" s="182" t="s">
        <v>62</v>
      </c>
      <c r="B80" s="13">
        <v>9856.8228209864792</v>
      </c>
      <c r="C80" s="13">
        <v>24074.712718389696</v>
      </c>
      <c r="D80" s="13">
        <v>9305.9772606379302</v>
      </c>
      <c r="E80" s="13">
        <v>23941.00215411434</v>
      </c>
      <c r="F80" s="13">
        <v>10189.067649523007</v>
      </c>
      <c r="G80" s="13">
        <v>24549.889139946412</v>
      </c>
    </row>
    <row r="81" spans="1:28" hidden="1" x14ac:dyDescent="0.25">
      <c r="A81" t="s">
        <v>63</v>
      </c>
      <c r="B81" s="1">
        <v>7188.008546686835</v>
      </c>
      <c r="C81" s="1">
        <v>14800.17444978124</v>
      </c>
      <c r="D81" s="1">
        <v>6020.9057624938787</v>
      </c>
      <c r="E81" s="1">
        <v>12106.608053803995</v>
      </c>
      <c r="F81" s="1">
        <v>6993.3200589387288</v>
      </c>
      <c r="G81" s="1">
        <v>13696.111318451452</v>
      </c>
    </row>
    <row r="82" spans="1:28" hidden="1" x14ac:dyDescent="0.25">
      <c r="A82" t="s">
        <v>64</v>
      </c>
      <c r="B82" s="1">
        <v>5770.9416115820686</v>
      </c>
      <c r="C82" s="1">
        <v>17148.170994091983</v>
      </c>
      <c r="D82" s="1">
        <v>5202.580665559819</v>
      </c>
      <c r="E82" s="1">
        <v>16148.959713117176</v>
      </c>
      <c r="F82" s="1">
        <v>5712.2770749849269</v>
      </c>
      <c r="G82" s="1">
        <v>18191.128133386475</v>
      </c>
    </row>
    <row r="83" spans="1:28" hidden="1" x14ac:dyDescent="0.25">
      <c r="A83" t="s">
        <v>65</v>
      </c>
      <c r="B83" s="1">
        <v>238.44192671833432</v>
      </c>
      <c r="C83" s="1">
        <v>1107.23335734802</v>
      </c>
      <c r="D83" s="1">
        <v>306.60886690722907</v>
      </c>
      <c r="E83" s="1">
        <v>1174.0429628519294</v>
      </c>
      <c r="F83" s="1">
        <v>335.607446319193</v>
      </c>
      <c r="G83" s="1">
        <v>1767.7630075880852</v>
      </c>
    </row>
    <row r="84" spans="1:28" hidden="1" x14ac:dyDescent="0.25">
      <c r="A84" t="s">
        <v>66</v>
      </c>
      <c r="B84" s="1">
        <v>1097.6661520818761</v>
      </c>
      <c r="C84" s="1">
        <v>4783.4967071680185</v>
      </c>
      <c r="D84" s="1">
        <v>1063.2358415822562</v>
      </c>
      <c r="E84" s="1">
        <v>4406.8607081346508</v>
      </c>
      <c r="F84" s="1">
        <v>1058.2293374182584</v>
      </c>
      <c r="G84" s="1">
        <v>4359.0983017917379</v>
      </c>
    </row>
    <row r="85" spans="1:28" hidden="1" x14ac:dyDescent="0.25">
      <c r="A85" t="s">
        <v>67</v>
      </c>
      <c r="B85" s="1">
        <v>5230.3701892017971</v>
      </c>
      <c r="C85" s="1">
        <v>28715.134981502903</v>
      </c>
      <c r="D85" s="1">
        <v>5335.9837936373096</v>
      </c>
      <c r="E85" s="1">
        <v>28959.06028693714</v>
      </c>
      <c r="F85" s="1">
        <v>5683.5368504419948</v>
      </c>
      <c r="G85" s="1">
        <v>29565.465265390845</v>
      </c>
    </row>
    <row r="86" spans="1:28" hidden="1" x14ac:dyDescent="0.25">
      <c r="A86" t="s">
        <v>68</v>
      </c>
      <c r="B86" s="1">
        <v>2223.265541489216</v>
      </c>
      <c r="C86" s="1">
        <v>4655.818050004932</v>
      </c>
      <c r="D86" s="1">
        <v>1345.7546710305667</v>
      </c>
      <c r="E86" s="1">
        <v>2951.2139559405796</v>
      </c>
      <c r="F86" s="1">
        <v>3207.9818420417942</v>
      </c>
      <c r="G86" s="1">
        <v>3199.4403018401449</v>
      </c>
    </row>
    <row r="87" spans="1:28" hidden="1" x14ac:dyDescent="0.25">
      <c r="A87" t="s">
        <v>69</v>
      </c>
      <c r="B87" s="1">
        <v>20891.988534338059</v>
      </c>
      <c r="C87" s="1">
        <v>85752.28354393995</v>
      </c>
      <c r="D87" s="1">
        <v>20135.555009345277</v>
      </c>
      <c r="E87" s="1">
        <v>87344.999910861457</v>
      </c>
      <c r="F87" s="1">
        <v>20936.355641277532</v>
      </c>
      <c r="G87" s="1">
        <v>86254.447993600377</v>
      </c>
    </row>
    <row r="88" spans="1:28" hidden="1" x14ac:dyDescent="0.25">
      <c r="A88" t="s">
        <v>70</v>
      </c>
      <c r="B88" s="1">
        <v>3142.6415704293495</v>
      </c>
      <c r="C88" s="1">
        <v>10069.320296017602</v>
      </c>
      <c r="D88" s="1">
        <v>2265.096475453402</v>
      </c>
      <c r="E88" s="1">
        <v>9265.0082237522929</v>
      </c>
      <c r="F88" s="1">
        <v>2676.7843804521203</v>
      </c>
      <c r="G88" s="1">
        <v>10423.81767395872</v>
      </c>
    </row>
    <row r="89" spans="1:28" hidden="1" x14ac:dyDescent="0.25">
      <c r="A89" s="183" t="s">
        <v>71</v>
      </c>
      <c r="B89" s="10">
        <v>2267.1220810281752</v>
      </c>
      <c r="C89" s="10">
        <v>6888.18364465383</v>
      </c>
      <c r="D89" s="10">
        <v>1654.2838613505837</v>
      </c>
      <c r="E89" s="10">
        <v>6716.137378824933</v>
      </c>
      <c r="F89" s="10">
        <v>2163.2375357376154</v>
      </c>
      <c r="G89" s="10">
        <v>7375.5268453150948</v>
      </c>
    </row>
    <row r="90" spans="1:28" hidden="1" x14ac:dyDescent="0.25">
      <c r="A90" s="188" t="s">
        <v>1</v>
      </c>
      <c r="B90" s="184">
        <v>57907.268974542174</v>
      </c>
      <c r="C90" s="184">
        <v>197994.52874289794</v>
      </c>
      <c r="D90" s="184">
        <v>52635.98220799808</v>
      </c>
      <c r="E90" s="184">
        <v>193013.89334833901</v>
      </c>
      <c r="F90" s="184">
        <v>58956.397817134995</v>
      </c>
      <c r="G90" s="184">
        <v>199382.6879812697</v>
      </c>
    </row>
    <row r="91" spans="1:28" hidden="1" x14ac:dyDescent="0.25">
      <c r="A91" s="189"/>
      <c r="B91" s="1"/>
      <c r="C91" s="1"/>
      <c r="D91" s="1"/>
      <c r="E91" s="1"/>
      <c r="F91" s="1"/>
      <c r="G91" s="1"/>
    </row>
    <row r="92" spans="1:28" hidden="1" x14ac:dyDescent="0.25">
      <c r="A92" s="189"/>
      <c r="B92" s="1"/>
      <c r="C92" s="1"/>
      <c r="D92" s="1"/>
      <c r="E92" s="1"/>
      <c r="F92" s="1"/>
      <c r="G92" s="1"/>
    </row>
    <row r="93" spans="1:28" hidden="1" x14ac:dyDescent="0.25">
      <c r="A93" s="189" t="s">
        <v>98</v>
      </c>
    </row>
    <row r="94" spans="1:28" hidden="1" x14ac:dyDescent="0.25">
      <c r="A94" s="182"/>
      <c r="B94" s="619">
        <v>2019</v>
      </c>
      <c r="C94" s="619"/>
      <c r="D94" s="619">
        <v>2020</v>
      </c>
      <c r="E94" s="619"/>
      <c r="F94" s="619">
        <v>2021</v>
      </c>
      <c r="G94" s="619"/>
      <c r="K94" s="182"/>
      <c r="L94" s="727">
        <v>2019</v>
      </c>
      <c r="M94" s="619"/>
      <c r="N94" s="619"/>
      <c r="O94" s="619"/>
      <c r="P94" s="729"/>
      <c r="Q94" s="727">
        <v>2020</v>
      </c>
      <c r="R94" s="619"/>
      <c r="S94" s="619"/>
      <c r="T94" s="619"/>
      <c r="U94" s="729"/>
      <c r="V94" s="727">
        <v>2021</v>
      </c>
      <c r="W94" s="619"/>
      <c r="X94" s="619"/>
      <c r="Y94" s="619"/>
      <c r="Z94" s="729"/>
      <c r="AA94" s="185"/>
      <c r="AB94" s="185"/>
    </row>
    <row r="95" spans="1:28" hidden="1" x14ac:dyDescent="0.25">
      <c r="A95" s="189"/>
      <c r="B95" s="192" t="s">
        <v>99</v>
      </c>
      <c r="C95" s="185" t="s">
        <v>100</v>
      </c>
      <c r="D95" s="192" t="s">
        <v>99</v>
      </c>
      <c r="E95" s="185" t="s">
        <v>100</v>
      </c>
      <c r="F95" s="192" t="s">
        <v>99</v>
      </c>
      <c r="G95" s="185" t="s">
        <v>100</v>
      </c>
      <c r="K95" s="189" t="s">
        <v>101</v>
      </c>
      <c r="L95" s="723" t="s">
        <v>99</v>
      </c>
      <c r="M95" s="724"/>
      <c r="N95" s="620" t="s">
        <v>100</v>
      </c>
      <c r="O95" s="620"/>
      <c r="P95" s="193" t="s">
        <v>1</v>
      </c>
      <c r="Q95" s="723" t="s">
        <v>99</v>
      </c>
      <c r="R95" s="724"/>
      <c r="S95" s="620" t="s">
        <v>100</v>
      </c>
      <c r="T95" s="620"/>
      <c r="U95" s="193" t="s">
        <v>1</v>
      </c>
      <c r="V95" s="723" t="s">
        <v>99</v>
      </c>
      <c r="W95" s="724"/>
      <c r="X95" s="620" t="s">
        <v>100</v>
      </c>
      <c r="Y95" s="620" t="s">
        <v>100</v>
      </c>
      <c r="Z95" s="193" t="s">
        <v>1</v>
      </c>
      <c r="AA95" s="185"/>
      <c r="AB95" s="185"/>
    </row>
    <row r="96" spans="1:28" hidden="1" x14ac:dyDescent="0.25">
      <c r="A96" s="182" t="s">
        <v>62</v>
      </c>
      <c r="B96" s="194">
        <f t="shared" ref="B96:G106" si="14">B80/B$90*100</f>
        <v>17.02173664124938</v>
      </c>
      <c r="C96" s="14">
        <f t="shared" si="14"/>
        <v>12.159281810080449</v>
      </c>
      <c r="D96" s="194">
        <f t="shared" si="14"/>
        <v>17.679877662136377</v>
      </c>
      <c r="E96" s="14">
        <f t="shared" si="14"/>
        <v>12.403771427431478</v>
      </c>
      <c r="F96" s="194">
        <f t="shared" si="14"/>
        <v>17.28237820961591</v>
      </c>
      <c r="G96" s="14">
        <f t="shared" si="14"/>
        <v>12.312949227694565</v>
      </c>
      <c r="K96" s="182" t="s">
        <v>62</v>
      </c>
      <c r="L96" s="195">
        <v>9856.8228209864792</v>
      </c>
      <c r="M96" s="196">
        <v>17.02173664124938</v>
      </c>
      <c r="N96" s="13">
        <v>24074.712718389696</v>
      </c>
      <c r="O96" s="14">
        <v>12.159281810080449</v>
      </c>
      <c r="P96" s="197">
        <f>N96+L96</f>
        <v>33931.535539376171</v>
      </c>
      <c r="Q96" s="195">
        <v>9305.9772606379302</v>
      </c>
      <c r="R96" s="196">
        <v>17.679877662136377</v>
      </c>
      <c r="S96" s="13">
        <v>23941.00215411434</v>
      </c>
      <c r="T96" s="14">
        <v>12.403771427431478</v>
      </c>
      <c r="U96" s="197">
        <f>S96+Q96</f>
        <v>33246.97941475227</v>
      </c>
      <c r="V96" s="195">
        <v>10189.067649523007</v>
      </c>
      <c r="W96" s="194">
        <v>17.28237820961591</v>
      </c>
      <c r="X96" s="13">
        <v>24549.889139946412</v>
      </c>
      <c r="Y96" s="14">
        <v>12.312949227694565</v>
      </c>
      <c r="Z96" s="197">
        <f>X96+V96</f>
        <v>34738.956789469419</v>
      </c>
      <c r="AA96" s="2"/>
      <c r="AB96" s="2"/>
    </row>
    <row r="97" spans="1:29" hidden="1" x14ac:dyDescent="0.25">
      <c r="A97" t="s">
        <v>63</v>
      </c>
      <c r="B97" s="198">
        <f t="shared" si="14"/>
        <v>12.412964164908045</v>
      </c>
      <c r="C97" s="2">
        <f t="shared" si="14"/>
        <v>7.4750421356338217</v>
      </c>
      <c r="D97" s="198">
        <f t="shared" si="14"/>
        <v>11.438763959417475</v>
      </c>
      <c r="E97" s="2">
        <f t="shared" si="14"/>
        <v>6.2724023870938508</v>
      </c>
      <c r="F97" s="198">
        <f t="shared" si="14"/>
        <v>11.861850991354498</v>
      </c>
      <c r="G97" s="2">
        <f t="shared" si="14"/>
        <v>6.8692580369555873</v>
      </c>
      <c r="K97" t="s">
        <v>63</v>
      </c>
      <c r="L97" s="199">
        <v>7188.008546686835</v>
      </c>
      <c r="M97" s="198">
        <v>12.412964164908045</v>
      </c>
      <c r="N97" s="1">
        <v>14800.17444978124</v>
      </c>
      <c r="O97" s="2">
        <v>7.4750421356338217</v>
      </c>
      <c r="P97" s="17">
        <f t="shared" ref="P97:P106" si="15">N97+L97</f>
        <v>21988.182996468073</v>
      </c>
      <c r="Q97" s="199">
        <v>6020.9057624938787</v>
      </c>
      <c r="R97" s="198">
        <v>11.438763959417475</v>
      </c>
      <c r="S97" s="1">
        <v>12106.608053803995</v>
      </c>
      <c r="T97" s="2">
        <v>6.2724023870938508</v>
      </c>
      <c r="U97" s="17">
        <f t="shared" ref="U97:U106" si="16">S97+Q97</f>
        <v>18127.513816297873</v>
      </c>
      <c r="V97" s="199">
        <v>6993.3200589387288</v>
      </c>
      <c r="W97" s="198">
        <v>11.861850991354498</v>
      </c>
      <c r="X97" s="1">
        <v>13696.111318451452</v>
      </c>
      <c r="Y97" s="2">
        <v>6.8692580369555873</v>
      </c>
      <c r="Z97" s="17">
        <f t="shared" ref="Z97:Z106" si="17">X97+V97</f>
        <v>20689.431377390181</v>
      </c>
      <c r="AA97" s="2"/>
      <c r="AB97" s="2"/>
    </row>
    <row r="98" spans="1:29" hidden="1" x14ac:dyDescent="0.25">
      <c r="A98" t="s">
        <v>64</v>
      </c>
      <c r="B98" s="198">
        <f t="shared" si="14"/>
        <v>9.9658328112816932</v>
      </c>
      <c r="C98" s="2">
        <f t="shared" si="14"/>
        <v>8.6609317454218218</v>
      </c>
      <c r="D98" s="198">
        <f t="shared" si="14"/>
        <v>9.8840763434434074</v>
      </c>
      <c r="E98" s="2">
        <f t="shared" si="14"/>
        <v>8.3667343489997261</v>
      </c>
      <c r="F98" s="198">
        <f t="shared" si="14"/>
        <v>9.6889859056564003</v>
      </c>
      <c r="G98" s="2">
        <f t="shared" si="14"/>
        <v>9.1237249921594881</v>
      </c>
      <c r="K98" s="183" t="s">
        <v>64</v>
      </c>
      <c r="L98" s="200">
        <v>5770.9416115820686</v>
      </c>
      <c r="M98" s="201">
        <v>9.9658328112816932</v>
      </c>
      <c r="N98" s="10">
        <v>17148.170994091983</v>
      </c>
      <c r="O98" s="11">
        <v>8.6609317454218218</v>
      </c>
      <c r="P98" s="18">
        <f t="shared" si="15"/>
        <v>22919.11260567405</v>
      </c>
      <c r="Q98" s="200">
        <v>5202.580665559819</v>
      </c>
      <c r="R98" s="201">
        <v>9.8840763434434074</v>
      </c>
      <c r="S98" s="10">
        <v>16148.959713117176</v>
      </c>
      <c r="T98" s="11">
        <v>8.3667343489997261</v>
      </c>
      <c r="U98" s="18">
        <f t="shared" si="16"/>
        <v>21351.540378676997</v>
      </c>
      <c r="V98" s="200">
        <v>5712.2770749849269</v>
      </c>
      <c r="W98" s="201">
        <v>9.6889859056564003</v>
      </c>
      <c r="X98" s="10">
        <v>18191.128133386475</v>
      </c>
      <c r="Y98" s="11">
        <v>9.1237249921594881</v>
      </c>
      <c r="Z98" s="18">
        <f t="shared" si="17"/>
        <v>23903.405208371401</v>
      </c>
      <c r="AA98" s="2"/>
      <c r="AB98" s="2"/>
    </row>
    <row r="99" spans="1:29" hidden="1" x14ac:dyDescent="0.25">
      <c r="A99" t="s">
        <v>65</v>
      </c>
      <c r="B99" s="198">
        <f t="shared" si="14"/>
        <v>0.41176510469378336</v>
      </c>
      <c r="C99" s="2">
        <f t="shared" si="14"/>
        <v>0.5592242191630441</v>
      </c>
      <c r="D99" s="198">
        <f t="shared" si="14"/>
        <v>0.58250811335793706</v>
      </c>
      <c r="E99" s="2">
        <f t="shared" si="14"/>
        <v>0.60826862900127732</v>
      </c>
      <c r="F99" s="198">
        <f t="shared" si="14"/>
        <v>0.56924686504787203</v>
      </c>
      <c r="G99" s="2">
        <f t="shared" si="14"/>
        <v>0.88661810385170026</v>
      </c>
      <c r="K99" t="s">
        <v>65</v>
      </c>
      <c r="L99" s="199">
        <v>238.44192671833432</v>
      </c>
      <c r="M99" s="198">
        <v>0.41176510469378336</v>
      </c>
      <c r="N99" s="1">
        <v>1107.23335734802</v>
      </c>
      <c r="O99" s="2">
        <v>0.5592242191630441</v>
      </c>
      <c r="P99" s="17">
        <f t="shared" si="15"/>
        <v>1345.6752840663544</v>
      </c>
      <c r="Q99" s="199">
        <v>306.60886690722907</v>
      </c>
      <c r="R99" s="198">
        <v>0.58250811335793706</v>
      </c>
      <c r="S99" s="1">
        <v>1174.0429628519294</v>
      </c>
      <c r="T99" s="2">
        <v>0.60826862900127732</v>
      </c>
      <c r="U99" s="17">
        <f t="shared" si="16"/>
        <v>1480.6518297591583</v>
      </c>
      <c r="V99" s="199">
        <v>335.607446319193</v>
      </c>
      <c r="W99" s="198">
        <v>0.56924686504787203</v>
      </c>
      <c r="X99" s="1">
        <v>1767.7630075880852</v>
      </c>
      <c r="Y99" s="2">
        <v>0.88661810385170026</v>
      </c>
      <c r="Z99" s="17">
        <f t="shared" si="17"/>
        <v>2103.3704539072783</v>
      </c>
      <c r="AA99" s="2"/>
      <c r="AB99" s="2"/>
    </row>
    <row r="100" spans="1:29" hidden="1" x14ac:dyDescent="0.25">
      <c r="A100" t="s">
        <v>66</v>
      </c>
      <c r="B100" s="198">
        <f t="shared" si="14"/>
        <v>1.8955584877685117</v>
      </c>
      <c r="C100" s="2">
        <f t="shared" si="14"/>
        <v>2.4159741875390597</v>
      </c>
      <c r="D100" s="198">
        <f t="shared" si="14"/>
        <v>2.0199791036115529</v>
      </c>
      <c r="E100" s="2">
        <f t="shared" si="14"/>
        <v>2.2831831593497953</v>
      </c>
      <c r="F100" s="198">
        <f t="shared" si="14"/>
        <v>1.7949355398214244</v>
      </c>
      <c r="G100" s="2">
        <f t="shared" si="14"/>
        <v>2.1862972888605241</v>
      </c>
      <c r="K100" t="s">
        <v>66</v>
      </c>
      <c r="L100" s="199">
        <v>1097.6661520818761</v>
      </c>
      <c r="M100" s="198">
        <v>1.8955584877685117</v>
      </c>
      <c r="N100" s="1">
        <v>4783.4967071680185</v>
      </c>
      <c r="O100" s="2">
        <v>2.4159741875390597</v>
      </c>
      <c r="P100" s="17">
        <f t="shared" si="15"/>
        <v>5881.1628592498946</v>
      </c>
      <c r="Q100" s="199">
        <v>1063.2358415822562</v>
      </c>
      <c r="R100" s="198">
        <v>2.0199791036115529</v>
      </c>
      <c r="S100" s="1">
        <v>4406.8607081346508</v>
      </c>
      <c r="T100" s="2">
        <v>2.2831831593497953</v>
      </c>
      <c r="U100" s="17">
        <f t="shared" si="16"/>
        <v>5470.0965497169072</v>
      </c>
      <c r="V100" s="199">
        <v>1058.2293374182584</v>
      </c>
      <c r="W100" s="198">
        <v>1.7949355398214244</v>
      </c>
      <c r="X100" s="1">
        <v>4359.0983017917379</v>
      </c>
      <c r="Y100" s="2">
        <v>2.1862972888605241</v>
      </c>
      <c r="Z100" s="17">
        <f t="shared" si="17"/>
        <v>5417.3276392099961</v>
      </c>
      <c r="AA100" s="2"/>
      <c r="AB100" s="2"/>
    </row>
    <row r="101" spans="1:29" hidden="1" x14ac:dyDescent="0.25">
      <c r="A101" t="s">
        <v>67</v>
      </c>
      <c r="B101" s="198">
        <f t="shared" si="14"/>
        <v>9.0323206081454632</v>
      </c>
      <c r="C101" s="2">
        <f t="shared" si="14"/>
        <v>14.502994180607082</v>
      </c>
      <c r="D101" s="198">
        <f t="shared" si="14"/>
        <v>10.137521083109004</v>
      </c>
      <c r="E101" s="2">
        <f t="shared" si="14"/>
        <v>15.003614395091081</v>
      </c>
      <c r="F101" s="198">
        <f t="shared" si="14"/>
        <v>9.6402376347188241</v>
      </c>
      <c r="G101" s="2">
        <f t="shared" si="14"/>
        <v>14.82850169427361</v>
      </c>
      <c r="K101" s="189" t="s">
        <v>67</v>
      </c>
      <c r="L101" s="202">
        <v>5230.3701892017971</v>
      </c>
      <c r="M101" s="203">
        <v>9.0323206081454632</v>
      </c>
      <c r="N101" s="204">
        <v>28715.134981502903</v>
      </c>
      <c r="O101" s="205">
        <v>14.502994180607082</v>
      </c>
      <c r="P101" s="206">
        <f t="shared" si="15"/>
        <v>33945.505170704702</v>
      </c>
      <c r="Q101" s="202">
        <v>5335.9837936373096</v>
      </c>
      <c r="R101" s="203">
        <v>10.137521083109004</v>
      </c>
      <c r="S101" s="204">
        <v>28959.06028693714</v>
      </c>
      <c r="T101" s="205">
        <v>15.003614395091081</v>
      </c>
      <c r="U101" s="206">
        <f t="shared" si="16"/>
        <v>34295.044080574451</v>
      </c>
      <c r="V101" s="202">
        <v>5683.5368504419948</v>
      </c>
      <c r="W101" s="203">
        <v>9.6402376347188241</v>
      </c>
      <c r="X101" s="204">
        <v>29565.465265390845</v>
      </c>
      <c r="Y101" s="205">
        <v>14.82850169427361</v>
      </c>
      <c r="Z101" s="206">
        <f t="shared" si="17"/>
        <v>35249.002115832838</v>
      </c>
      <c r="AA101" s="2"/>
      <c r="AB101" s="2"/>
    </row>
    <row r="102" spans="1:29" hidden="1" x14ac:dyDescent="0.25">
      <c r="A102" t="s">
        <v>68</v>
      </c>
      <c r="B102" s="198">
        <f t="shared" si="14"/>
        <v>3.8393548527847732</v>
      </c>
      <c r="C102" s="2">
        <f t="shared" si="14"/>
        <v>2.3514882353394002</v>
      </c>
      <c r="D102" s="198">
        <f t="shared" si="14"/>
        <v>2.5567199747743627</v>
      </c>
      <c r="E102" s="2">
        <f t="shared" si="14"/>
        <v>1.5290163338731368</v>
      </c>
      <c r="F102" s="198">
        <f t="shared" si="14"/>
        <v>5.4412785733483719</v>
      </c>
      <c r="G102" s="2">
        <f t="shared" si="14"/>
        <v>1.6046730707837107</v>
      </c>
      <c r="K102" t="s">
        <v>68</v>
      </c>
      <c r="L102" s="199">
        <v>2223.265541489216</v>
      </c>
      <c r="M102" s="198">
        <v>3.8393548527847732</v>
      </c>
      <c r="N102" s="1">
        <v>4655.818050004932</v>
      </c>
      <c r="O102" s="2">
        <v>2.3514882353394002</v>
      </c>
      <c r="P102" s="17">
        <f t="shared" si="15"/>
        <v>6879.0835914941481</v>
      </c>
      <c r="Q102" s="199">
        <v>1345.7546710305667</v>
      </c>
      <c r="R102" s="198">
        <v>2.5567199747743627</v>
      </c>
      <c r="S102" s="1">
        <v>2951.2139559405796</v>
      </c>
      <c r="T102" s="2">
        <v>1.5290163338731368</v>
      </c>
      <c r="U102" s="17">
        <f t="shared" si="16"/>
        <v>4296.9686269711465</v>
      </c>
      <c r="V102" s="199">
        <v>3207.9818420417942</v>
      </c>
      <c r="W102" s="198">
        <v>5.4412785733483719</v>
      </c>
      <c r="X102" s="1">
        <v>3199.4403018401449</v>
      </c>
      <c r="Y102" s="2">
        <v>1.6046730707837107</v>
      </c>
      <c r="Z102" s="17">
        <f t="shared" si="17"/>
        <v>6407.4221438819386</v>
      </c>
      <c r="AA102" s="2"/>
      <c r="AB102" s="2"/>
    </row>
    <row r="103" spans="1:29" hidden="1" x14ac:dyDescent="0.25">
      <c r="A103" t="s">
        <v>69</v>
      </c>
      <c r="B103" s="198">
        <f t="shared" si="14"/>
        <v>36.078352345580008</v>
      </c>
      <c r="C103" s="2">
        <f t="shared" si="14"/>
        <v>43.310430893417241</v>
      </c>
      <c r="D103" s="198">
        <f t="shared" si="14"/>
        <v>38.254354083822264</v>
      </c>
      <c r="E103" s="2">
        <f t="shared" si="14"/>
        <v>45.253219027724001</v>
      </c>
      <c r="F103" s="198">
        <f t="shared" si="14"/>
        <v>35.511592323221322</v>
      </c>
      <c r="G103" s="2">
        <f t="shared" si="14"/>
        <v>43.260750904162379</v>
      </c>
      <c r="K103" s="189" t="s">
        <v>69</v>
      </c>
      <c r="L103" s="202">
        <v>20891.988534338059</v>
      </c>
      <c r="M103" s="203">
        <v>36.078352345580008</v>
      </c>
      <c r="N103" s="204">
        <v>85752.28354393995</v>
      </c>
      <c r="O103" s="205">
        <v>43.310430893417241</v>
      </c>
      <c r="P103" s="206">
        <f t="shared" si="15"/>
        <v>106644.27207827801</v>
      </c>
      <c r="Q103" s="202">
        <v>20135.555009345277</v>
      </c>
      <c r="R103" s="203">
        <v>38.254354083822264</v>
      </c>
      <c r="S103" s="204">
        <v>87344.999910861457</v>
      </c>
      <c r="T103" s="205">
        <v>45.253219027724001</v>
      </c>
      <c r="U103" s="206">
        <f t="shared" si="16"/>
        <v>107480.55492020673</v>
      </c>
      <c r="V103" s="202">
        <v>20936.355641277532</v>
      </c>
      <c r="W103" s="203">
        <v>35.511592323221322</v>
      </c>
      <c r="X103" s="204">
        <v>86254.447993600377</v>
      </c>
      <c r="Y103" s="205">
        <v>43.260750904162379</v>
      </c>
      <c r="Z103" s="206">
        <f t="shared" si="17"/>
        <v>107190.80363487791</v>
      </c>
      <c r="AA103" s="2"/>
      <c r="AB103" s="2"/>
    </row>
    <row r="104" spans="1:29" hidden="1" x14ac:dyDescent="0.25">
      <c r="A104" t="s">
        <v>70</v>
      </c>
      <c r="B104" s="198">
        <f t="shared" si="14"/>
        <v>5.4270243202299042</v>
      </c>
      <c r="C104" s="2">
        <f t="shared" si="14"/>
        <v>5.0856558309714348</v>
      </c>
      <c r="D104" s="198">
        <f t="shared" si="14"/>
        <v>4.3033232789360181</v>
      </c>
      <c r="E104" s="2">
        <f t="shared" si="14"/>
        <v>4.8001768489439272</v>
      </c>
      <c r="F104" s="198">
        <f t="shared" si="14"/>
        <v>4.5402780352264731</v>
      </c>
      <c r="G104" s="2">
        <f t="shared" si="14"/>
        <v>5.2280455136295219</v>
      </c>
      <c r="K104" t="s">
        <v>70</v>
      </c>
      <c r="L104" s="199">
        <v>3142.6415704293495</v>
      </c>
      <c r="M104" s="198">
        <v>5.4270243202299042</v>
      </c>
      <c r="N104" s="1">
        <v>10069.320296017602</v>
      </c>
      <c r="O104" s="2">
        <v>5.0856558309714348</v>
      </c>
      <c r="P104" s="17">
        <f t="shared" si="15"/>
        <v>13211.961866446953</v>
      </c>
      <c r="Q104" s="199">
        <v>2265.096475453402</v>
      </c>
      <c r="R104" s="198">
        <v>4.3033232789360181</v>
      </c>
      <c r="S104" s="1">
        <v>9265.0082237522929</v>
      </c>
      <c r="T104" s="2">
        <v>4.8001768489439272</v>
      </c>
      <c r="U104" s="17">
        <f t="shared" si="16"/>
        <v>11530.104699205694</v>
      </c>
      <c r="V104" s="199">
        <v>2676.7843804521203</v>
      </c>
      <c r="W104" s="198">
        <v>4.5402780352264731</v>
      </c>
      <c r="X104" s="1">
        <v>10423.81767395872</v>
      </c>
      <c r="Y104" s="2">
        <v>5.2280455136295219</v>
      </c>
      <c r="Z104" s="17">
        <f t="shared" si="17"/>
        <v>13100.60205441084</v>
      </c>
      <c r="AA104" s="2"/>
      <c r="AB104" s="2"/>
    </row>
    <row r="105" spans="1:29" hidden="1" x14ac:dyDescent="0.25">
      <c r="A105" s="183" t="s">
        <v>71</v>
      </c>
      <c r="B105" s="201">
        <f t="shared" si="14"/>
        <v>3.9150906633584679</v>
      </c>
      <c r="C105" s="11">
        <f t="shared" si="14"/>
        <v>3.4789767618267629</v>
      </c>
      <c r="D105" s="201">
        <f t="shared" si="14"/>
        <v>3.1428763973919227</v>
      </c>
      <c r="E105" s="11">
        <f t="shared" si="14"/>
        <v>3.4796134424914595</v>
      </c>
      <c r="F105" s="201">
        <f t="shared" si="14"/>
        <v>3.6692159219892084</v>
      </c>
      <c r="G105" s="11">
        <f t="shared" si="14"/>
        <v>3.6991811676287374</v>
      </c>
      <c r="K105" s="183" t="s">
        <v>71</v>
      </c>
      <c r="L105" s="200">
        <v>2267.1220810281752</v>
      </c>
      <c r="M105" s="201">
        <v>3.9150906633584679</v>
      </c>
      <c r="N105" s="10">
        <v>6888.18364465383</v>
      </c>
      <c r="O105" s="11">
        <v>3.4789767618267629</v>
      </c>
      <c r="P105" s="18">
        <f t="shared" si="15"/>
        <v>9155.3057256820048</v>
      </c>
      <c r="Q105" s="200">
        <v>1654.2838613505837</v>
      </c>
      <c r="R105" s="201">
        <v>3.1428763973919227</v>
      </c>
      <c r="S105" s="10">
        <v>6716.137378824933</v>
      </c>
      <c r="T105" s="11">
        <v>3.4796134424914595</v>
      </c>
      <c r="U105" s="18">
        <f t="shared" si="16"/>
        <v>8370.4212401755176</v>
      </c>
      <c r="V105" s="200">
        <v>2163.2375357376154</v>
      </c>
      <c r="W105" s="201">
        <v>3.6692159219892084</v>
      </c>
      <c r="X105" s="10">
        <v>7375.5268453150948</v>
      </c>
      <c r="Y105" s="11">
        <v>3.6991811676287374</v>
      </c>
      <c r="Z105" s="18">
        <f t="shared" si="17"/>
        <v>9538.7643810527097</v>
      </c>
      <c r="AA105" s="2"/>
      <c r="AB105" s="2"/>
    </row>
    <row r="106" spans="1:29" hidden="1" x14ac:dyDescent="0.25">
      <c r="A106" s="188" t="s">
        <v>1</v>
      </c>
      <c r="B106" s="207">
        <f t="shared" si="14"/>
        <v>100</v>
      </c>
      <c r="C106" s="21">
        <f t="shared" si="14"/>
        <v>100</v>
      </c>
      <c r="D106" s="207">
        <f t="shared" si="14"/>
        <v>100</v>
      </c>
      <c r="E106" s="21">
        <f t="shared" si="14"/>
        <v>100</v>
      </c>
      <c r="F106" s="207">
        <f t="shared" si="14"/>
        <v>100</v>
      </c>
      <c r="G106" s="21">
        <f t="shared" si="14"/>
        <v>100</v>
      </c>
      <c r="K106" s="188" t="s">
        <v>1</v>
      </c>
      <c r="L106" s="208">
        <v>57907.268974542174</v>
      </c>
      <c r="M106" s="207">
        <v>100</v>
      </c>
      <c r="N106" s="184">
        <v>197994.52874289794</v>
      </c>
      <c r="O106" s="21">
        <v>100</v>
      </c>
      <c r="P106" s="209">
        <f t="shared" si="15"/>
        <v>255901.79771744012</v>
      </c>
      <c r="Q106" s="208">
        <v>52635.98220799808</v>
      </c>
      <c r="R106" s="207">
        <v>100</v>
      </c>
      <c r="S106" s="184">
        <v>193013.89334833901</v>
      </c>
      <c r="T106" s="21">
        <v>100</v>
      </c>
      <c r="U106" s="209">
        <f t="shared" si="16"/>
        <v>245649.87555633709</v>
      </c>
      <c r="V106" s="208">
        <v>58956.397817134995</v>
      </c>
      <c r="W106" s="207">
        <v>100</v>
      </c>
      <c r="X106" s="184">
        <v>199382.6879812697</v>
      </c>
      <c r="Y106" s="21">
        <v>100</v>
      </c>
      <c r="Z106" s="209">
        <f t="shared" si="17"/>
        <v>258339.0857984047</v>
      </c>
      <c r="AA106" s="2"/>
      <c r="AB106" s="2"/>
    </row>
    <row r="107" spans="1:29" hidden="1" x14ac:dyDescent="0.25">
      <c r="B107" s="1"/>
      <c r="C107" s="1"/>
      <c r="D107" s="1"/>
      <c r="F107" s="2"/>
      <c r="G107" s="2"/>
      <c r="H107" s="2"/>
      <c r="J107" s="2"/>
      <c r="K107" s="2"/>
      <c r="L107" s="2"/>
      <c r="M107" s="2"/>
    </row>
    <row r="108" spans="1:29" hidden="1" x14ac:dyDescent="0.25">
      <c r="A108" s="182"/>
      <c r="B108" s="619">
        <v>2019</v>
      </c>
      <c r="C108" s="619"/>
      <c r="D108" s="619">
        <v>2020</v>
      </c>
      <c r="E108" s="619"/>
      <c r="F108" s="619">
        <v>2021</v>
      </c>
      <c r="G108" s="619"/>
      <c r="H108" s="2"/>
      <c r="J108" s="2"/>
    </row>
    <row r="109" spans="1:29" hidden="1" x14ac:dyDescent="0.25">
      <c r="A109" s="189" t="s">
        <v>98</v>
      </c>
      <c r="B109" s="192" t="s">
        <v>99</v>
      </c>
      <c r="C109" s="185" t="s">
        <v>100</v>
      </c>
      <c r="D109" s="192" t="s">
        <v>99</v>
      </c>
      <c r="E109" s="185" t="s">
        <v>100</v>
      </c>
      <c r="F109" s="192" t="s">
        <v>99</v>
      </c>
      <c r="G109" s="185" t="s">
        <v>100</v>
      </c>
      <c r="K109" s="8"/>
      <c r="L109" s="727">
        <v>2019</v>
      </c>
      <c r="M109" s="619"/>
      <c r="N109" s="619"/>
      <c r="O109" s="619"/>
      <c r="P109" s="619"/>
      <c r="Q109" s="728"/>
      <c r="R109" s="727">
        <v>2020</v>
      </c>
      <c r="S109" s="619"/>
      <c r="T109" s="619"/>
      <c r="U109" s="619"/>
      <c r="V109" s="619"/>
      <c r="W109" s="728"/>
      <c r="X109" s="727">
        <v>2021</v>
      </c>
      <c r="Y109" s="619"/>
      <c r="Z109" s="619"/>
      <c r="AA109" s="619"/>
      <c r="AB109" s="619"/>
      <c r="AC109" s="729"/>
    </row>
    <row r="110" spans="1:29" hidden="1" x14ac:dyDescent="0.25">
      <c r="A110" s="182" t="s">
        <v>62</v>
      </c>
      <c r="B110" s="194">
        <v>29.049150485830438</v>
      </c>
      <c r="C110" s="14">
        <v>70.950849514168979</v>
      </c>
      <c r="D110" s="194">
        <v>27.990444318405682</v>
      </c>
      <c r="E110" s="14">
        <v>72.00955568159543</v>
      </c>
      <c r="F110" s="194">
        <v>29.330378892125182</v>
      </c>
      <c r="G110" s="14">
        <v>70.669621107875003</v>
      </c>
      <c r="K110" s="210" t="s">
        <v>101</v>
      </c>
      <c r="L110" s="723" t="s">
        <v>99</v>
      </c>
      <c r="M110" s="724"/>
      <c r="N110" s="620" t="s">
        <v>100</v>
      </c>
      <c r="O110" s="620"/>
      <c r="P110" s="620" t="s">
        <v>1</v>
      </c>
      <c r="Q110" s="620"/>
      <c r="R110" s="723" t="s">
        <v>99</v>
      </c>
      <c r="S110" s="724"/>
      <c r="T110" s="620" t="s">
        <v>100</v>
      </c>
      <c r="U110" s="620"/>
      <c r="V110" s="620" t="s">
        <v>1</v>
      </c>
      <c r="W110" s="620"/>
      <c r="X110" s="723" t="s">
        <v>99</v>
      </c>
      <c r="Y110" s="724"/>
      <c r="Z110" s="620" t="s">
        <v>100</v>
      </c>
      <c r="AA110" s="620" t="s">
        <v>100</v>
      </c>
      <c r="AB110" s="620" t="s">
        <v>1</v>
      </c>
      <c r="AC110" s="725"/>
    </row>
    <row r="111" spans="1:29" hidden="1" x14ac:dyDescent="0.25">
      <c r="A111" t="s">
        <v>63</v>
      </c>
      <c r="B111" s="198">
        <v>32.690325289003432</v>
      </c>
      <c r="C111" s="2">
        <v>67.309674710995466</v>
      </c>
      <c r="D111" s="198">
        <v>33.214183828565446</v>
      </c>
      <c r="E111" s="2">
        <v>66.785816171432828</v>
      </c>
      <c r="F111" s="198">
        <v>33.801412573287159</v>
      </c>
      <c r="G111" s="2">
        <v>66.198587426713615</v>
      </c>
      <c r="K111" s="211"/>
      <c r="L111" s="212" t="s">
        <v>9</v>
      </c>
      <c r="M111" s="212" t="s">
        <v>8</v>
      </c>
      <c r="N111" s="190" t="s">
        <v>9</v>
      </c>
      <c r="O111" s="213" t="s">
        <v>8</v>
      </c>
      <c r="P111" s="190" t="s">
        <v>9</v>
      </c>
      <c r="Q111" s="191" t="s">
        <v>8</v>
      </c>
      <c r="R111" s="212" t="s">
        <v>9</v>
      </c>
      <c r="S111" s="214" t="s">
        <v>8</v>
      </c>
      <c r="T111" s="190" t="s">
        <v>9</v>
      </c>
      <c r="U111" s="213" t="s">
        <v>8</v>
      </c>
      <c r="V111" s="190" t="s">
        <v>9</v>
      </c>
      <c r="W111" s="191" t="s">
        <v>8</v>
      </c>
      <c r="X111" s="212" t="s">
        <v>9</v>
      </c>
      <c r="Y111" s="214" t="s">
        <v>8</v>
      </c>
      <c r="Z111" s="190" t="s">
        <v>9</v>
      </c>
      <c r="AA111" s="191" t="s">
        <v>8</v>
      </c>
      <c r="AB111" s="190" t="s">
        <v>9</v>
      </c>
      <c r="AC111" s="191" t="s">
        <v>8</v>
      </c>
    </row>
    <row r="112" spans="1:29" hidden="1" x14ac:dyDescent="0.25">
      <c r="A112" t="s">
        <v>64</v>
      </c>
      <c r="B112" s="198">
        <v>25.179603202234834</v>
      </c>
      <c r="C112" s="2">
        <v>74.820396797765895</v>
      </c>
      <c r="D112" s="198">
        <v>24.366301322013623</v>
      </c>
      <c r="E112" s="2">
        <v>75.633698677986885</v>
      </c>
      <c r="F112" s="198">
        <v>23.897336070696621</v>
      </c>
      <c r="G112" s="2">
        <v>76.102663929303148</v>
      </c>
      <c r="K112" s="215" t="s">
        <v>62</v>
      </c>
      <c r="L112" s="195">
        <v>9856.8228209864792</v>
      </c>
      <c r="M112" s="216">
        <f>L112/$P112*100</f>
        <v>29.049150485830609</v>
      </c>
      <c r="N112" s="3">
        <v>24074.712718389696</v>
      </c>
      <c r="O112" s="7">
        <f>N112/$P112*100</f>
        <v>70.950849514169406</v>
      </c>
      <c r="P112" s="3">
        <f>N112+L112</f>
        <v>33931.535539376171</v>
      </c>
      <c r="Q112" s="217">
        <f>P112/$P112*100</f>
        <v>100</v>
      </c>
      <c r="R112" s="195">
        <v>9305.9772606379302</v>
      </c>
      <c r="S112" s="218">
        <f>R112/$V112*100</f>
        <v>27.990444318405373</v>
      </c>
      <c r="T112" s="3">
        <v>23941.00215411434</v>
      </c>
      <c r="U112" s="7">
        <f>T112/$V112*100</f>
        <v>72.009555681594634</v>
      </c>
      <c r="V112" s="3">
        <f>T112+R112</f>
        <v>33246.97941475227</v>
      </c>
      <c r="W112" s="217">
        <f>V112/$V112*100</f>
        <v>100</v>
      </c>
      <c r="X112" s="195">
        <v>10189.067649523007</v>
      </c>
      <c r="Y112" s="218">
        <f t="shared" ref="Y112:Y122" si="18">X112/$AB112*100</f>
        <v>29.330378892125125</v>
      </c>
      <c r="Z112" s="3">
        <v>24549.889139946412</v>
      </c>
      <c r="AA112" s="217">
        <f t="shared" ref="AA112:AA122" si="19">Z112/$AB112*100</f>
        <v>70.669621107874875</v>
      </c>
      <c r="AB112" s="3">
        <f>Z112+X112</f>
        <v>34738.956789469419</v>
      </c>
      <c r="AC112" s="217">
        <f>AB112/$AB112*100</f>
        <v>100</v>
      </c>
    </row>
    <row r="113" spans="1:29" hidden="1" x14ac:dyDescent="0.25">
      <c r="A113" t="s">
        <v>65</v>
      </c>
      <c r="B113" s="198">
        <v>17.719128049808049</v>
      </c>
      <c r="C113" s="2">
        <v>82.280871950192463</v>
      </c>
      <c r="D113" s="198">
        <v>20.707695134318218</v>
      </c>
      <c r="E113" s="2">
        <v>79.292304865682382</v>
      </c>
      <c r="F113" s="198">
        <v>15.955698421823744</v>
      </c>
      <c r="G113" s="2">
        <v>84.044301578175521</v>
      </c>
      <c r="K113" s="219" t="s">
        <v>63</v>
      </c>
      <c r="L113" s="202">
        <v>7188.008546686835</v>
      </c>
      <c r="M113" s="220">
        <f t="shared" ref="M113:O122" si="20">L113/$P113*100</f>
        <v>32.690325289003795</v>
      </c>
      <c r="N113" s="221">
        <v>14800.17444978124</v>
      </c>
      <c r="O113" s="222">
        <f t="shared" si="20"/>
        <v>67.309674710996219</v>
      </c>
      <c r="P113" s="221">
        <f t="shared" ref="P113:P122" si="21">N113+L113</f>
        <v>21988.182996468073</v>
      </c>
      <c r="Q113" s="223">
        <f t="shared" ref="Q113:Q122" si="22">P113/$P113*100</f>
        <v>100</v>
      </c>
      <c r="R113" s="202">
        <v>6020.9057624938787</v>
      </c>
      <c r="S113" s="224">
        <f t="shared" ref="S113:U122" si="23">R113/$V113*100</f>
        <v>33.214183828566021</v>
      </c>
      <c r="T113" s="221">
        <v>12106.608053803995</v>
      </c>
      <c r="U113" s="222">
        <f t="shared" si="23"/>
        <v>66.785816171433993</v>
      </c>
      <c r="V113" s="221">
        <f t="shared" ref="V113:V122" si="24">T113+R113</f>
        <v>18127.513816297873</v>
      </c>
      <c r="W113" s="223">
        <f t="shared" ref="W113:W122" si="25">V113/$V113*100</f>
        <v>100</v>
      </c>
      <c r="X113" s="202">
        <v>6993.3200589387288</v>
      </c>
      <c r="Y113" s="225">
        <f t="shared" si="18"/>
        <v>33.801412573286896</v>
      </c>
      <c r="Z113" s="221">
        <v>13696.111318451452</v>
      </c>
      <c r="AA113" s="223">
        <f t="shared" si="19"/>
        <v>66.198587426713104</v>
      </c>
      <c r="AB113" s="221">
        <f t="shared" ref="AB113:AB122" si="26">Z113+X113</f>
        <v>20689.431377390181</v>
      </c>
      <c r="AC113" s="223">
        <f t="shared" ref="AC113:AC122" si="27">AB113/$AB113*100</f>
        <v>100</v>
      </c>
    </row>
    <row r="114" spans="1:29" hidden="1" x14ac:dyDescent="0.25">
      <c r="A114" t="s">
        <v>66</v>
      </c>
      <c r="B114" s="198">
        <v>18.664100592886399</v>
      </c>
      <c r="C114" s="2">
        <v>81.33589940711343</v>
      </c>
      <c r="D114" s="198">
        <v>19.43724085888913</v>
      </c>
      <c r="E114" s="2">
        <v>80.562759141111144</v>
      </c>
      <c r="F114" s="198">
        <v>19.534157944572229</v>
      </c>
      <c r="G114" s="2">
        <v>80.465842055426648</v>
      </c>
      <c r="K114" s="215" t="s">
        <v>64</v>
      </c>
      <c r="L114" s="199">
        <v>5770.9416115820686</v>
      </c>
      <c r="M114" s="226">
        <f t="shared" si="20"/>
        <v>25.179603202234652</v>
      </c>
      <c r="N114" s="4">
        <v>17148.170994091983</v>
      </c>
      <c r="O114" s="5">
        <f t="shared" si="20"/>
        <v>74.820396797765355</v>
      </c>
      <c r="P114" s="4">
        <f t="shared" si="21"/>
        <v>22919.11260567405</v>
      </c>
      <c r="Q114" s="227">
        <f t="shared" si="22"/>
        <v>100</v>
      </c>
      <c r="R114" s="199">
        <v>5202.580665559819</v>
      </c>
      <c r="S114" s="228">
        <f t="shared" si="23"/>
        <v>24.366301322013499</v>
      </c>
      <c r="T114" s="4">
        <v>16148.959713117176</v>
      </c>
      <c r="U114" s="5">
        <f t="shared" si="23"/>
        <v>75.633698677986487</v>
      </c>
      <c r="V114" s="4">
        <f t="shared" si="24"/>
        <v>21351.540378676997</v>
      </c>
      <c r="W114" s="227">
        <f t="shared" si="25"/>
        <v>100</v>
      </c>
      <c r="X114" s="199">
        <v>5712.2770749849269</v>
      </c>
      <c r="Y114" s="228">
        <f t="shared" si="18"/>
        <v>23.897336070696674</v>
      </c>
      <c r="Z114" s="4">
        <v>18191.128133386475</v>
      </c>
      <c r="AA114" s="227">
        <f t="shared" si="19"/>
        <v>76.102663929303333</v>
      </c>
      <c r="AB114" s="4">
        <f t="shared" si="26"/>
        <v>23903.405208371401</v>
      </c>
      <c r="AC114" s="227">
        <f t="shared" si="27"/>
        <v>100</v>
      </c>
    </row>
    <row r="115" spans="1:29" hidden="1" x14ac:dyDescent="0.25">
      <c r="A115" t="s">
        <v>67</v>
      </c>
      <c r="B115" s="198">
        <v>15.408137728100874</v>
      </c>
      <c r="C115" s="2">
        <v>84.591862271898862</v>
      </c>
      <c r="D115" s="198">
        <v>15.559052150802479</v>
      </c>
      <c r="E115" s="2">
        <v>84.440947849196917</v>
      </c>
      <c r="F115" s="198">
        <v>16.123965245214929</v>
      </c>
      <c r="G115" s="2">
        <v>83.876034754784499</v>
      </c>
      <c r="K115" s="215" t="s">
        <v>65</v>
      </c>
      <c r="L115" s="199">
        <v>238.44192671833432</v>
      </c>
      <c r="M115" s="226">
        <f t="shared" si="20"/>
        <v>17.71912804980796</v>
      </c>
      <c r="N115" s="4">
        <v>1107.23335734802</v>
      </c>
      <c r="O115" s="5">
        <f t="shared" si="20"/>
        <v>82.280871950192036</v>
      </c>
      <c r="P115" s="4">
        <f t="shared" si="21"/>
        <v>1345.6752840663544</v>
      </c>
      <c r="Q115" s="227">
        <f t="shared" si="22"/>
        <v>100</v>
      </c>
      <c r="R115" s="199">
        <v>306.60886690722907</v>
      </c>
      <c r="S115" s="228">
        <f t="shared" si="23"/>
        <v>20.707695134318094</v>
      </c>
      <c r="T115" s="4">
        <v>1174.0429628519294</v>
      </c>
      <c r="U115" s="5">
        <f t="shared" si="23"/>
        <v>79.292304865681913</v>
      </c>
      <c r="V115" s="4">
        <f t="shared" si="24"/>
        <v>1480.6518297591583</v>
      </c>
      <c r="W115" s="227">
        <f t="shared" si="25"/>
        <v>100</v>
      </c>
      <c r="X115" s="199">
        <v>335.607446319193</v>
      </c>
      <c r="Y115" s="228">
        <f t="shared" si="18"/>
        <v>15.955698421823863</v>
      </c>
      <c r="Z115" s="4">
        <v>1767.7630075880852</v>
      </c>
      <c r="AA115" s="227">
        <f t="shared" si="19"/>
        <v>84.044301578176146</v>
      </c>
      <c r="AB115" s="4">
        <f t="shared" si="26"/>
        <v>2103.3704539072783</v>
      </c>
      <c r="AC115" s="227">
        <f t="shared" si="27"/>
        <v>100</v>
      </c>
    </row>
    <row r="116" spans="1:29" hidden="1" x14ac:dyDescent="0.25">
      <c r="A116" t="s">
        <v>68</v>
      </c>
      <c r="B116" s="198">
        <v>32.319211009998938</v>
      </c>
      <c r="C116" s="2">
        <v>67.680788990000664</v>
      </c>
      <c r="D116" s="198">
        <v>31.318699014545988</v>
      </c>
      <c r="E116" s="2">
        <v>68.681300985453703</v>
      </c>
      <c r="F116" s="198">
        <v>50.066653484114823</v>
      </c>
      <c r="G116" s="2">
        <v>49.933346515885709</v>
      </c>
      <c r="K116" s="215" t="s">
        <v>66</v>
      </c>
      <c r="L116" s="199">
        <v>1097.6661520818761</v>
      </c>
      <c r="M116" s="226">
        <f t="shared" si="20"/>
        <v>18.664100592886431</v>
      </c>
      <c r="N116" s="4">
        <v>4783.4967071680185</v>
      </c>
      <c r="O116" s="5">
        <f t="shared" si="20"/>
        <v>81.335899407113573</v>
      </c>
      <c r="P116" s="4">
        <f t="shared" si="21"/>
        <v>5881.1628592498946</v>
      </c>
      <c r="Q116" s="227">
        <f t="shared" si="22"/>
        <v>100</v>
      </c>
      <c r="R116" s="199">
        <v>1063.2358415822562</v>
      </c>
      <c r="S116" s="228">
        <f t="shared" si="23"/>
        <v>19.437240858889073</v>
      </c>
      <c r="T116" s="4">
        <v>4406.8607081346508</v>
      </c>
      <c r="U116" s="5">
        <f t="shared" si="23"/>
        <v>80.562759141110917</v>
      </c>
      <c r="V116" s="4">
        <f t="shared" si="24"/>
        <v>5470.0965497169072</v>
      </c>
      <c r="W116" s="227">
        <f t="shared" si="25"/>
        <v>100</v>
      </c>
      <c r="X116" s="199">
        <v>1058.2293374182584</v>
      </c>
      <c r="Y116" s="228">
        <f t="shared" si="18"/>
        <v>19.534157944572446</v>
      </c>
      <c r="Z116" s="4">
        <v>4359.0983017917379</v>
      </c>
      <c r="AA116" s="227">
        <f t="shared" si="19"/>
        <v>80.465842055427558</v>
      </c>
      <c r="AB116" s="4">
        <f t="shared" si="26"/>
        <v>5417.3276392099961</v>
      </c>
      <c r="AC116" s="227">
        <f t="shared" si="27"/>
        <v>100</v>
      </c>
    </row>
    <row r="117" spans="1:29" hidden="1" x14ac:dyDescent="0.25">
      <c r="A117" t="s">
        <v>69</v>
      </c>
      <c r="B117" s="198">
        <v>19.590352231016205</v>
      </c>
      <c r="C117" s="2">
        <v>80.409647768983163</v>
      </c>
      <c r="D117" s="198">
        <v>18.734137560318338</v>
      </c>
      <c r="E117" s="2">
        <v>81.265862439680433</v>
      </c>
      <c r="F117" s="198">
        <v>19.531858080467789</v>
      </c>
      <c r="G117" s="2">
        <v>80.468141919530922</v>
      </c>
      <c r="K117" s="215" t="s">
        <v>67</v>
      </c>
      <c r="L117" s="199">
        <v>5230.3701892017971</v>
      </c>
      <c r="M117" s="226">
        <f t="shared" si="20"/>
        <v>15.408137728100913</v>
      </c>
      <c r="N117" s="4">
        <v>28715.134981502903</v>
      </c>
      <c r="O117" s="5">
        <f t="shared" si="20"/>
        <v>84.591862271899075</v>
      </c>
      <c r="P117" s="4">
        <f t="shared" si="21"/>
        <v>33945.505170704702</v>
      </c>
      <c r="Q117" s="227">
        <f t="shared" si="22"/>
        <v>100</v>
      </c>
      <c r="R117" s="199">
        <v>5335.9837936373096</v>
      </c>
      <c r="S117" s="228">
        <f t="shared" si="23"/>
        <v>15.559052150802573</v>
      </c>
      <c r="T117" s="4">
        <v>28959.06028693714</v>
      </c>
      <c r="U117" s="5">
        <f t="shared" si="23"/>
        <v>84.440947849197428</v>
      </c>
      <c r="V117" s="4">
        <f t="shared" si="24"/>
        <v>34295.044080574451</v>
      </c>
      <c r="W117" s="227">
        <f t="shared" si="25"/>
        <v>100</v>
      </c>
      <c r="X117" s="199">
        <v>5683.5368504419948</v>
      </c>
      <c r="Y117" s="228">
        <f t="shared" si="18"/>
        <v>16.123965245215022</v>
      </c>
      <c r="Z117" s="4">
        <v>29565.465265390845</v>
      </c>
      <c r="AA117" s="227">
        <f t="shared" si="19"/>
        <v>83.876034754784982</v>
      </c>
      <c r="AB117" s="4">
        <f t="shared" si="26"/>
        <v>35249.002115832838</v>
      </c>
      <c r="AC117" s="227">
        <f t="shared" si="27"/>
        <v>100</v>
      </c>
    </row>
    <row r="118" spans="1:29" hidden="1" x14ac:dyDescent="0.25">
      <c r="A118" t="s">
        <v>70</v>
      </c>
      <c r="B118" s="198">
        <v>23.786335460219714</v>
      </c>
      <c r="C118" s="2">
        <v>76.213664539781178</v>
      </c>
      <c r="D118" s="198">
        <v>19.645064243080704</v>
      </c>
      <c r="E118" s="2">
        <v>80.354935756920355</v>
      </c>
      <c r="F118" s="198">
        <v>20.432529507686599</v>
      </c>
      <c r="G118" s="2">
        <v>79.567470492312324</v>
      </c>
      <c r="K118" s="219" t="s">
        <v>68</v>
      </c>
      <c r="L118" s="202">
        <v>2223.265541489216</v>
      </c>
      <c r="M118" s="220">
        <f t="shared" si="20"/>
        <v>32.319211009999066</v>
      </c>
      <c r="N118" s="221">
        <v>4655.818050004932</v>
      </c>
      <c r="O118" s="222">
        <f t="shared" si="20"/>
        <v>67.680788990000934</v>
      </c>
      <c r="P118" s="221">
        <f t="shared" si="21"/>
        <v>6879.0835914941481</v>
      </c>
      <c r="Q118" s="223">
        <f t="shared" si="22"/>
        <v>100</v>
      </c>
      <c r="R118" s="202">
        <v>1345.7546710305667</v>
      </c>
      <c r="S118" s="224">
        <f t="shared" si="23"/>
        <v>31.31869901454608</v>
      </c>
      <c r="T118" s="221">
        <v>2951.2139559405796</v>
      </c>
      <c r="U118" s="222">
        <f t="shared" si="23"/>
        <v>68.681300985453916</v>
      </c>
      <c r="V118" s="221">
        <f t="shared" si="24"/>
        <v>4296.9686269711465</v>
      </c>
      <c r="W118" s="223">
        <f t="shared" si="25"/>
        <v>100</v>
      </c>
      <c r="X118" s="202">
        <v>3207.9818420417942</v>
      </c>
      <c r="Y118" s="225">
        <f t="shared" si="18"/>
        <v>50.066653484114553</v>
      </c>
      <c r="Z118" s="221">
        <v>3199.4403018401449</v>
      </c>
      <c r="AA118" s="223">
        <f t="shared" si="19"/>
        <v>49.933346515885454</v>
      </c>
      <c r="AB118" s="221">
        <f t="shared" si="26"/>
        <v>6407.4221438819386</v>
      </c>
      <c r="AC118" s="223">
        <f t="shared" si="27"/>
        <v>100</v>
      </c>
    </row>
    <row r="119" spans="1:29" hidden="1" x14ac:dyDescent="0.25">
      <c r="A119" s="183" t="s">
        <v>71</v>
      </c>
      <c r="B119" s="201">
        <v>24.762931451525098</v>
      </c>
      <c r="C119" s="11">
        <v>75.237068548475435</v>
      </c>
      <c r="D119" s="201">
        <v>19.763448145363483</v>
      </c>
      <c r="E119" s="11">
        <v>80.236551854636247</v>
      </c>
      <c r="F119" s="201">
        <v>22.678383167053983</v>
      </c>
      <c r="G119" s="11">
        <v>77.321616832945267</v>
      </c>
      <c r="K119" s="215" t="s">
        <v>69</v>
      </c>
      <c r="L119" s="199">
        <v>20891.988534338059</v>
      </c>
      <c r="M119" s="226">
        <f t="shared" si="20"/>
        <v>19.590352231016329</v>
      </c>
      <c r="N119" s="4">
        <v>85752.28354393995</v>
      </c>
      <c r="O119" s="5">
        <f t="shared" si="20"/>
        <v>80.409647768983675</v>
      </c>
      <c r="P119" s="4">
        <f t="shared" si="21"/>
        <v>106644.27207827801</v>
      </c>
      <c r="Q119" s="227">
        <f t="shared" si="22"/>
        <v>100</v>
      </c>
      <c r="R119" s="199">
        <v>20135.555009345277</v>
      </c>
      <c r="S119" s="228">
        <f t="shared" si="23"/>
        <v>18.734137560318569</v>
      </c>
      <c r="T119" s="4">
        <v>87344.999910861457</v>
      </c>
      <c r="U119" s="5">
        <f t="shared" si="23"/>
        <v>81.265862439681442</v>
      </c>
      <c r="V119" s="4">
        <f t="shared" si="24"/>
        <v>107480.55492020673</v>
      </c>
      <c r="W119" s="227">
        <f t="shared" si="25"/>
        <v>100</v>
      </c>
      <c r="X119" s="199">
        <v>20936.355641277532</v>
      </c>
      <c r="Y119" s="228">
        <f t="shared" si="18"/>
        <v>19.531858080468041</v>
      </c>
      <c r="Z119" s="4">
        <v>86254.447993600377</v>
      </c>
      <c r="AA119" s="227">
        <f t="shared" si="19"/>
        <v>80.468141919531959</v>
      </c>
      <c r="AB119" s="4">
        <f t="shared" si="26"/>
        <v>107190.80363487791</v>
      </c>
      <c r="AC119" s="227">
        <f t="shared" si="27"/>
        <v>100</v>
      </c>
    </row>
    <row r="120" spans="1:29" hidden="1" x14ac:dyDescent="0.25">
      <c r="A120" s="188" t="s">
        <v>1</v>
      </c>
      <c r="B120" s="207">
        <v>22.628707375663584</v>
      </c>
      <c r="C120" s="21">
        <v>77.371292624336235</v>
      </c>
      <c r="D120" s="207">
        <v>21.427237481309625</v>
      </c>
      <c r="E120" s="21">
        <v>78.572762518690055</v>
      </c>
      <c r="F120" s="207">
        <v>22.821323236833663</v>
      </c>
      <c r="G120" s="21">
        <v>77.178676763166322</v>
      </c>
      <c r="K120" s="215" t="s">
        <v>70</v>
      </c>
      <c r="L120" s="199">
        <v>3142.6415704293495</v>
      </c>
      <c r="M120" s="226">
        <f t="shared" si="20"/>
        <v>23.786335460219497</v>
      </c>
      <c r="N120" s="4">
        <v>10069.320296017602</v>
      </c>
      <c r="O120" s="5">
        <f t="shared" si="20"/>
        <v>76.213664539780495</v>
      </c>
      <c r="P120" s="4">
        <f t="shared" si="21"/>
        <v>13211.961866446953</v>
      </c>
      <c r="Q120" s="227">
        <f t="shared" si="22"/>
        <v>100</v>
      </c>
      <c r="R120" s="199">
        <v>2265.096475453402</v>
      </c>
      <c r="S120" s="228">
        <f t="shared" si="23"/>
        <v>19.645064243080498</v>
      </c>
      <c r="T120" s="4">
        <v>9265.0082237522929</v>
      </c>
      <c r="U120" s="5">
        <f t="shared" si="23"/>
        <v>80.354935756919517</v>
      </c>
      <c r="V120" s="4">
        <f t="shared" si="24"/>
        <v>11530.104699205694</v>
      </c>
      <c r="W120" s="227">
        <f t="shared" si="25"/>
        <v>100</v>
      </c>
      <c r="X120" s="199">
        <v>2676.7843804521203</v>
      </c>
      <c r="Y120" s="228">
        <f t="shared" si="18"/>
        <v>20.432529507686819</v>
      </c>
      <c r="Z120" s="4">
        <v>10423.81767395872</v>
      </c>
      <c r="AA120" s="227">
        <f t="shared" si="19"/>
        <v>79.567470492313191</v>
      </c>
      <c r="AB120" s="4">
        <f t="shared" si="26"/>
        <v>13100.60205441084</v>
      </c>
      <c r="AC120" s="227">
        <f t="shared" si="27"/>
        <v>100</v>
      </c>
    </row>
    <row r="121" spans="1:29" hidden="1" x14ac:dyDescent="0.25">
      <c r="A121" s="189"/>
      <c r="B121" s="2"/>
      <c r="C121" s="2"/>
      <c r="D121" s="2"/>
      <c r="E121" s="2"/>
      <c r="F121" s="2"/>
      <c r="G121" s="2"/>
      <c r="K121" s="215" t="s">
        <v>71</v>
      </c>
      <c r="L121" s="200">
        <v>2267.1220810281752</v>
      </c>
      <c r="M121" s="229">
        <f t="shared" si="20"/>
        <v>24.762931451524967</v>
      </c>
      <c r="N121" s="9">
        <v>6888.18364465383</v>
      </c>
      <c r="O121" s="12">
        <f t="shared" si="20"/>
        <v>75.237068548475037</v>
      </c>
      <c r="P121" s="9">
        <f t="shared" si="21"/>
        <v>9155.3057256820048</v>
      </c>
      <c r="Q121" s="230">
        <f t="shared" si="22"/>
        <v>100</v>
      </c>
      <c r="R121" s="200">
        <v>1654.2838613505837</v>
      </c>
      <c r="S121" s="231">
        <f t="shared" si="23"/>
        <v>19.763448145363537</v>
      </c>
      <c r="T121" s="9">
        <v>6716.137378824933</v>
      </c>
      <c r="U121" s="12">
        <f t="shared" si="23"/>
        <v>80.236551854636446</v>
      </c>
      <c r="V121" s="9">
        <f t="shared" si="24"/>
        <v>8370.4212401755176</v>
      </c>
      <c r="W121" s="230">
        <f t="shared" si="25"/>
        <v>100</v>
      </c>
      <c r="X121" s="200">
        <v>2163.2375357376154</v>
      </c>
      <c r="Y121" s="231">
        <f t="shared" si="18"/>
        <v>22.678383167054157</v>
      </c>
      <c r="Z121" s="9">
        <v>7375.5268453150948</v>
      </c>
      <c r="AA121" s="230">
        <f t="shared" si="19"/>
        <v>77.32161683294585</v>
      </c>
      <c r="AB121" s="9">
        <f t="shared" si="26"/>
        <v>9538.7643810527097</v>
      </c>
      <c r="AC121" s="230">
        <f t="shared" si="27"/>
        <v>100</v>
      </c>
    </row>
    <row r="122" spans="1:29" hidden="1" x14ac:dyDescent="0.25">
      <c r="A122" s="189"/>
      <c r="B122" s="2"/>
      <c r="C122" s="2"/>
      <c r="D122" s="2"/>
      <c r="E122" s="2"/>
      <c r="F122" s="2"/>
      <c r="G122" s="2"/>
      <c r="K122" s="232" t="s">
        <v>1</v>
      </c>
      <c r="L122" s="208">
        <v>57907.268974542174</v>
      </c>
      <c r="M122" s="233">
        <f t="shared" si="20"/>
        <v>22.628707375663623</v>
      </c>
      <c r="N122" s="20">
        <v>197994.52874289794</v>
      </c>
      <c r="O122" s="22">
        <f t="shared" si="20"/>
        <v>77.371292624336377</v>
      </c>
      <c r="P122" s="20">
        <f t="shared" si="21"/>
        <v>255901.79771744012</v>
      </c>
      <c r="Q122" s="234">
        <f t="shared" si="22"/>
        <v>100</v>
      </c>
      <c r="R122" s="208">
        <v>52635.98220799808</v>
      </c>
      <c r="S122" s="235">
        <f t="shared" si="23"/>
        <v>21.427237481309692</v>
      </c>
      <c r="T122" s="20">
        <v>193013.89334833901</v>
      </c>
      <c r="U122" s="22">
        <f t="shared" si="23"/>
        <v>78.572762518690311</v>
      </c>
      <c r="V122" s="20">
        <f t="shared" si="24"/>
        <v>245649.87555633709</v>
      </c>
      <c r="W122" s="234">
        <f t="shared" si="25"/>
        <v>100</v>
      </c>
      <c r="X122" s="236">
        <v>58956.397817134995</v>
      </c>
      <c r="Y122" s="233">
        <f t="shared" si="18"/>
        <v>22.821323236833667</v>
      </c>
      <c r="Z122" s="20">
        <v>199382.6879812697</v>
      </c>
      <c r="AA122" s="234">
        <f t="shared" si="19"/>
        <v>77.178676763166337</v>
      </c>
      <c r="AB122" s="20">
        <f t="shared" si="26"/>
        <v>258339.0857984047</v>
      </c>
      <c r="AC122" s="234">
        <f t="shared" si="27"/>
        <v>100</v>
      </c>
    </row>
    <row r="123" spans="1:29" hidden="1" x14ac:dyDescent="0.25"/>
    <row r="124" spans="1:29" hidden="1" x14ac:dyDescent="0.25">
      <c r="A124" s="182"/>
      <c r="B124" s="726" t="s">
        <v>102</v>
      </c>
      <c r="C124" s="726"/>
      <c r="D124" s="726" t="s">
        <v>103</v>
      </c>
      <c r="E124" s="726"/>
      <c r="F124" s="2"/>
      <c r="H124" s="2"/>
      <c r="I124" s="2"/>
      <c r="J124" s="2"/>
    </row>
    <row r="125" spans="1:29" hidden="1" x14ac:dyDescent="0.25">
      <c r="A125" s="189" t="s">
        <v>98</v>
      </c>
      <c r="B125" s="192" t="s">
        <v>99</v>
      </c>
      <c r="C125" s="185" t="s">
        <v>100</v>
      </c>
      <c r="D125" s="192" t="s">
        <v>99</v>
      </c>
      <c r="E125" s="185" t="s">
        <v>100</v>
      </c>
    </row>
    <row r="126" spans="1:29" hidden="1" x14ac:dyDescent="0.25">
      <c r="A126" s="182" t="s">
        <v>62</v>
      </c>
      <c r="B126" s="194">
        <f>(D110-B110)/B110*100</f>
        <v>-3.6445340043288712</v>
      </c>
      <c r="C126" s="14">
        <f>(E110-C110)/C110*100</f>
        <v>1.4921684161301343</v>
      </c>
      <c r="D126" s="194">
        <f>(F110-D110)/D110*100</f>
        <v>4.7871143397262861</v>
      </c>
      <c r="E126" s="14">
        <f>(G110-E110)/E110*100</f>
        <v>-1.8607732835419986</v>
      </c>
    </row>
    <row r="127" spans="1:29" hidden="1" x14ac:dyDescent="0.25">
      <c r="A127" t="s">
        <v>63</v>
      </c>
      <c r="B127" s="198">
        <f t="shared" ref="B127:E136" si="28">(D111-B111)/B111*100</f>
        <v>1.6024879989133423</v>
      </c>
      <c r="C127" s="2">
        <f t="shared" si="28"/>
        <v>-0.77828119332310941</v>
      </c>
      <c r="D127" s="198">
        <f t="shared" si="28"/>
        <v>1.768005945148875</v>
      </c>
      <c r="E127" s="2">
        <f t="shared" si="28"/>
        <v>-0.87927164536232061</v>
      </c>
    </row>
    <row r="128" spans="1:29" hidden="1" x14ac:dyDescent="0.25">
      <c r="A128" t="s">
        <v>64</v>
      </c>
      <c r="B128" s="198">
        <f t="shared" si="28"/>
        <v>-3.2300027672756393</v>
      </c>
      <c r="C128" s="2">
        <f t="shared" si="28"/>
        <v>1.0870055693760705</v>
      </c>
      <c r="D128" s="198">
        <f t="shared" si="28"/>
        <v>-1.9246468518934274</v>
      </c>
      <c r="E128" s="2">
        <f t="shared" si="28"/>
        <v>0.6200480202784987</v>
      </c>
    </row>
    <row r="129" spans="1:5" hidden="1" x14ac:dyDescent="0.25">
      <c r="A129" t="s">
        <v>65</v>
      </c>
      <c r="B129" s="198">
        <f t="shared" si="28"/>
        <v>16.866332677936395</v>
      </c>
      <c r="C129" s="2">
        <f t="shared" si="28"/>
        <v>-3.6321529095111758</v>
      </c>
      <c r="D129" s="198">
        <f t="shared" si="28"/>
        <v>-22.94797504826666</v>
      </c>
      <c r="E129" s="2">
        <f t="shared" si="28"/>
        <v>5.9930112014561923</v>
      </c>
    </row>
    <row r="130" spans="1:5" hidden="1" x14ac:dyDescent="0.25">
      <c r="A130" t="s">
        <v>66</v>
      </c>
      <c r="B130" s="198">
        <f t="shared" si="28"/>
        <v>4.1423923009577219</v>
      </c>
      <c r="C130" s="2">
        <f t="shared" si="28"/>
        <v>-0.95055230425677173</v>
      </c>
      <c r="D130" s="198">
        <f t="shared" si="28"/>
        <v>0.49861544849240591</v>
      </c>
      <c r="E130" s="2">
        <f t="shared" si="28"/>
        <v>-0.12030010729242598</v>
      </c>
    </row>
    <row r="131" spans="1:5" hidden="1" x14ac:dyDescent="0.25">
      <c r="A131" t="s">
        <v>67</v>
      </c>
      <c r="B131" s="198">
        <f t="shared" si="28"/>
        <v>0.97944622098212786</v>
      </c>
      <c r="C131" s="2">
        <f t="shared" si="28"/>
        <v>-0.17840300313624616</v>
      </c>
      <c r="D131" s="198">
        <f t="shared" si="28"/>
        <v>3.6307680502460036</v>
      </c>
      <c r="E131" s="2">
        <f t="shared" si="28"/>
        <v>-0.66900373432720861</v>
      </c>
    </row>
    <row r="132" spans="1:5" hidden="1" x14ac:dyDescent="0.25">
      <c r="A132" t="s">
        <v>68</v>
      </c>
      <c r="B132" s="198">
        <f t="shared" si="28"/>
        <v>-3.0957191224235356</v>
      </c>
      <c r="C132" s="2">
        <f t="shared" si="28"/>
        <v>1.478280632338457</v>
      </c>
      <c r="D132" s="198">
        <f t="shared" si="28"/>
        <v>59.861855886355109</v>
      </c>
      <c r="E132" s="2">
        <f t="shared" si="28"/>
        <v>-27.297028740819428</v>
      </c>
    </row>
    <row r="133" spans="1:5" hidden="1" x14ac:dyDescent="0.25">
      <c r="A133" t="s">
        <v>69</v>
      </c>
      <c r="B133" s="198">
        <f t="shared" si="28"/>
        <v>-4.3705935482991185</v>
      </c>
      <c r="C133" s="2">
        <f t="shared" si="28"/>
        <v>1.0648158454283665</v>
      </c>
      <c r="D133" s="198">
        <f t="shared" si="28"/>
        <v>4.2581117896728813</v>
      </c>
      <c r="E133" s="2">
        <f t="shared" si="28"/>
        <v>-0.98161822959993672</v>
      </c>
    </row>
    <row r="134" spans="1:5" hidden="1" x14ac:dyDescent="0.25">
      <c r="A134" t="s">
        <v>70</v>
      </c>
      <c r="B134" s="198">
        <f t="shared" si="28"/>
        <v>-17.410295184245069</v>
      </c>
      <c r="C134" s="2">
        <f t="shared" si="28"/>
        <v>5.4337647220434624</v>
      </c>
      <c r="D134" s="198">
        <f t="shared" si="28"/>
        <v>4.0084636775023679</v>
      </c>
      <c r="E134" s="2">
        <f t="shared" si="28"/>
        <v>-0.97998369009984854</v>
      </c>
    </row>
    <row r="135" spans="1:5" hidden="1" x14ac:dyDescent="0.25">
      <c r="A135" s="183" t="s">
        <v>71</v>
      </c>
      <c r="B135" s="201">
        <f t="shared" si="28"/>
        <v>-20.189383942480312</v>
      </c>
      <c r="C135" s="11">
        <f t="shared" si="28"/>
        <v>6.6449735517534583</v>
      </c>
      <c r="D135" s="201">
        <f t="shared" si="28"/>
        <v>14.749121713228696</v>
      </c>
      <c r="E135" s="11">
        <f t="shared" si="28"/>
        <v>-3.6329265831013502</v>
      </c>
    </row>
    <row r="136" spans="1:5" hidden="1" x14ac:dyDescent="0.25">
      <c r="A136" s="188" t="s">
        <v>1</v>
      </c>
      <c r="B136" s="207">
        <f t="shared" si="28"/>
        <v>-5.3094941500993542</v>
      </c>
      <c r="C136" s="21">
        <f t="shared" si="28"/>
        <v>1.5528626362588549</v>
      </c>
      <c r="D136" s="207">
        <f t="shared" si="28"/>
        <v>6.5061385385776411</v>
      </c>
      <c r="E136" s="21">
        <f t="shared" si="28"/>
        <v>-1.7742608390434567</v>
      </c>
    </row>
    <row r="137" spans="1:5" hidden="1" x14ac:dyDescent="0.25"/>
    <row r="138" spans="1:5" hidden="1" x14ac:dyDescent="0.25"/>
    <row r="139" spans="1:5" hidden="1" x14ac:dyDescent="0.25"/>
    <row r="140" spans="1:5" hidden="1" x14ac:dyDescent="0.25">
      <c r="A140" s="19"/>
      <c r="B140" s="43">
        <v>2019</v>
      </c>
      <c r="C140" s="43">
        <v>2020</v>
      </c>
      <c r="D140" s="43">
        <v>2021</v>
      </c>
    </row>
    <row r="141" spans="1:5" hidden="1" x14ac:dyDescent="0.25">
      <c r="A141" s="182" t="s">
        <v>62</v>
      </c>
      <c r="B141" s="1">
        <v>33932</v>
      </c>
      <c r="C141">
        <v>33247</v>
      </c>
      <c r="D141">
        <v>34739</v>
      </c>
    </row>
    <row r="142" spans="1:5" hidden="1" x14ac:dyDescent="0.25">
      <c r="A142" t="s">
        <v>63</v>
      </c>
      <c r="B142" s="1">
        <v>21988</v>
      </c>
      <c r="C142">
        <v>18128</v>
      </c>
      <c r="D142">
        <v>20689</v>
      </c>
    </row>
    <row r="143" spans="1:5" hidden="1" x14ac:dyDescent="0.25">
      <c r="A143" t="s">
        <v>64</v>
      </c>
      <c r="B143" s="1">
        <v>22919</v>
      </c>
      <c r="C143">
        <v>21352</v>
      </c>
      <c r="D143">
        <v>23903</v>
      </c>
    </row>
    <row r="144" spans="1:5" hidden="1" x14ac:dyDescent="0.25">
      <c r="A144" t="s">
        <v>65</v>
      </c>
      <c r="B144" s="1">
        <v>1346</v>
      </c>
      <c r="C144">
        <v>1481</v>
      </c>
      <c r="D144">
        <v>2103</v>
      </c>
    </row>
    <row r="145" spans="1:4" hidden="1" x14ac:dyDescent="0.25">
      <c r="A145" t="s">
        <v>66</v>
      </c>
      <c r="B145" s="1">
        <v>5881</v>
      </c>
      <c r="C145">
        <v>5470</v>
      </c>
      <c r="D145">
        <v>5417</v>
      </c>
    </row>
    <row r="146" spans="1:4" hidden="1" x14ac:dyDescent="0.25">
      <c r="A146" t="s">
        <v>67</v>
      </c>
      <c r="B146" s="1">
        <v>33946</v>
      </c>
      <c r="C146">
        <v>34295</v>
      </c>
      <c r="D146">
        <v>35249</v>
      </c>
    </row>
    <row r="147" spans="1:4" hidden="1" x14ac:dyDescent="0.25">
      <c r="A147" t="s">
        <v>68</v>
      </c>
      <c r="B147" s="1">
        <v>6879</v>
      </c>
      <c r="C147">
        <v>4297</v>
      </c>
      <c r="D147">
        <v>6407</v>
      </c>
    </row>
    <row r="148" spans="1:4" hidden="1" x14ac:dyDescent="0.25">
      <c r="A148" t="s">
        <v>69</v>
      </c>
      <c r="B148" s="1">
        <v>106644</v>
      </c>
      <c r="C148">
        <v>107481</v>
      </c>
      <c r="D148">
        <v>107191</v>
      </c>
    </row>
    <row r="149" spans="1:4" hidden="1" x14ac:dyDescent="0.25">
      <c r="A149" t="s">
        <v>70</v>
      </c>
      <c r="B149" s="1">
        <v>13212</v>
      </c>
      <c r="C149">
        <v>11530</v>
      </c>
      <c r="D149">
        <v>13101</v>
      </c>
    </row>
    <row r="150" spans="1:4" hidden="1" x14ac:dyDescent="0.25">
      <c r="A150" s="183" t="s">
        <v>71</v>
      </c>
      <c r="B150" s="10">
        <v>9155</v>
      </c>
      <c r="C150">
        <v>8370</v>
      </c>
      <c r="D150">
        <v>9539</v>
      </c>
    </row>
    <row r="151" spans="1:4" hidden="1" x14ac:dyDescent="0.25">
      <c r="A151" s="188" t="s">
        <v>1</v>
      </c>
      <c r="B151" s="184">
        <v>255902</v>
      </c>
      <c r="C151" s="184">
        <v>245650</v>
      </c>
      <c r="D151" s="184">
        <v>258339</v>
      </c>
    </row>
    <row r="152" spans="1:4" hidden="1" x14ac:dyDescent="0.25">
      <c r="B152" s="1"/>
      <c r="C152" s="1"/>
      <c r="D152" s="1"/>
    </row>
    <row r="153" spans="1:4" hidden="1" x14ac:dyDescent="0.25">
      <c r="A153" s="19"/>
      <c r="B153" s="43">
        <v>2019</v>
      </c>
      <c r="C153" s="43">
        <v>2020</v>
      </c>
      <c r="D153" s="43">
        <v>2021</v>
      </c>
    </row>
    <row r="154" spans="1:4" hidden="1" x14ac:dyDescent="0.25">
      <c r="A154" s="182" t="s">
        <v>62</v>
      </c>
      <c r="B154" s="2">
        <f>B141/B$151*100</f>
        <v>13.259763503216075</v>
      </c>
      <c r="C154" s="2">
        <f>C141/C$151*100</f>
        <v>13.534296763688175</v>
      </c>
      <c r="D154" s="2">
        <f>D141/D$151*100</f>
        <v>13.447059870944766</v>
      </c>
    </row>
    <row r="155" spans="1:4" hidden="1" x14ac:dyDescent="0.25">
      <c r="A155" t="s">
        <v>63</v>
      </c>
      <c r="B155" s="2">
        <f t="shared" ref="B155:D164" si="29">B142/B$151*100</f>
        <v>8.5923517596579941</v>
      </c>
      <c r="C155" s="2">
        <f t="shared" si="29"/>
        <v>7.3796051292489313</v>
      </c>
      <c r="D155" s="2">
        <f t="shared" si="29"/>
        <v>8.0084694916369568</v>
      </c>
    </row>
    <row r="156" spans="1:4" hidden="1" x14ac:dyDescent="0.25">
      <c r="A156" t="s">
        <v>64</v>
      </c>
      <c r="B156" s="2">
        <f t="shared" si="29"/>
        <v>8.9561629061124961</v>
      </c>
      <c r="C156" s="2">
        <f t="shared" si="29"/>
        <v>8.6920415224913494</v>
      </c>
      <c r="D156" s="2">
        <f t="shared" si="29"/>
        <v>9.2525712339213211</v>
      </c>
    </row>
    <row r="157" spans="1:4" hidden="1" x14ac:dyDescent="0.25">
      <c r="A157" t="s">
        <v>65</v>
      </c>
      <c r="B157" s="2">
        <f t="shared" si="29"/>
        <v>0.52598260271510189</v>
      </c>
      <c r="C157" s="2">
        <f t="shared" si="29"/>
        <v>0.60289029106452263</v>
      </c>
      <c r="D157" s="2">
        <f t="shared" si="29"/>
        <v>0.8140466596216599</v>
      </c>
    </row>
    <row r="158" spans="1:4" hidden="1" x14ac:dyDescent="0.25">
      <c r="A158" t="s">
        <v>66</v>
      </c>
      <c r="B158" s="2">
        <f t="shared" si="29"/>
        <v>2.2981453837797283</v>
      </c>
      <c r="C158" s="2">
        <f t="shared" si="29"/>
        <v>2.2267453694280479</v>
      </c>
      <c r="D158" s="2">
        <f t="shared" si="29"/>
        <v>2.0968572302284985</v>
      </c>
    </row>
    <row r="159" spans="1:4" hidden="1" x14ac:dyDescent="0.25">
      <c r="A159" t="s">
        <v>67</v>
      </c>
      <c r="B159" s="2">
        <f t="shared" si="29"/>
        <v>13.265234347523661</v>
      </c>
      <c r="C159" s="2">
        <f t="shared" si="29"/>
        <v>13.960920008141663</v>
      </c>
      <c r="D159" s="2">
        <f t="shared" si="29"/>
        <v>13.644474895389392</v>
      </c>
    </row>
    <row r="160" spans="1:4" hidden="1" x14ac:dyDescent="0.25">
      <c r="A160" t="s">
        <v>68</v>
      </c>
      <c r="B160" s="2">
        <f t="shared" si="29"/>
        <v>2.6881384279919658</v>
      </c>
      <c r="C160" s="2">
        <f t="shared" si="29"/>
        <v>1.749236718909017</v>
      </c>
      <c r="D160" s="2">
        <f t="shared" si="29"/>
        <v>2.4800746306210057</v>
      </c>
    </row>
    <row r="161" spans="1:7" hidden="1" x14ac:dyDescent="0.25">
      <c r="A161" t="s">
        <v>69</v>
      </c>
      <c r="B161" s="2">
        <f t="shared" si="29"/>
        <v>41.673765738446747</v>
      </c>
      <c r="C161" s="2">
        <f t="shared" si="29"/>
        <v>43.753714634642783</v>
      </c>
      <c r="D161" s="2">
        <f t="shared" si="29"/>
        <v>41.492380167144724</v>
      </c>
    </row>
    <row r="162" spans="1:7" hidden="1" x14ac:dyDescent="0.25">
      <c r="A162" t="s">
        <v>70</v>
      </c>
      <c r="B162" s="2">
        <f t="shared" si="29"/>
        <v>5.1629139279880585</v>
      </c>
      <c r="C162" s="2">
        <f t="shared" si="29"/>
        <v>4.6936698554854468</v>
      </c>
      <c r="D162" s="2">
        <f t="shared" si="29"/>
        <v>5.0712435985275164</v>
      </c>
    </row>
    <row r="163" spans="1:7" hidden="1" x14ac:dyDescent="0.25">
      <c r="A163" s="183" t="s">
        <v>71</v>
      </c>
      <c r="B163" s="2">
        <f t="shared" si="29"/>
        <v>3.5775414025681704</v>
      </c>
      <c r="C163" s="2">
        <f t="shared" si="29"/>
        <v>3.4072867901485853</v>
      </c>
      <c r="D163" s="2">
        <f t="shared" si="29"/>
        <v>3.6924351336809389</v>
      </c>
    </row>
    <row r="164" spans="1:7" hidden="1" x14ac:dyDescent="0.25">
      <c r="A164" s="188" t="s">
        <v>1</v>
      </c>
      <c r="B164" s="21">
        <f t="shared" si="29"/>
        <v>100</v>
      </c>
      <c r="C164" s="21">
        <f t="shared" si="29"/>
        <v>100</v>
      </c>
      <c r="D164" s="21">
        <f t="shared" si="29"/>
        <v>100</v>
      </c>
    </row>
    <row r="165" spans="1:7" hidden="1" x14ac:dyDescent="0.25"/>
    <row r="166" spans="1:7" hidden="1" x14ac:dyDescent="0.25"/>
    <row r="167" spans="1:7" hidden="1" x14ac:dyDescent="0.25"/>
    <row r="168" spans="1:7" hidden="1" x14ac:dyDescent="0.25"/>
    <row r="169" spans="1:7" hidden="1" x14ac:dyDescent="0.25">
      <c r="B169" s="619">
        <v>2019</v>
      </c>
      <c r="C169" s="619"/>
      <c r="D169" s="619">
        <v>2020</v>
      </c>
      <c r="E169" s="619"/>
      <c r="F169" s="619">
        <v>2021</v>
      </c>
      <c r="G169" s="619"/>
    </row>
    <row r="170" spans="1:7" hidden="1" x14ac:dyDescent="0.25">
      <c r="B170" s="192" t="s">
        <v>99</v>
      </c>
      <c r="C170" s="185" t="s">
        <v>100</v>
      </c>
      <c r="D170" s="192" t="s">
        <v>99</v>
      </c>
      <c r="E170" s="185" t="s">
        <v>100</v>
      </c>
      <c r="F170" s="192" t="s">
        <v>99</v>
      </c>
      <c r="G170" s="185" t="s">
        <v>100</v>
      </c>
    </row>
    <row r="171" spans="1:7" hidden="1" x14ac:dyDescent="0.25">
      <c r="A171" t="s">
        <v>62</v>
      </c>
      <c r="B171" s="2">
        <v>17.02173664124938</v>
      </c>
      <c r="C171" s="2">
        <v>12.159281810080449</v>
      </c>
      <c r="D171" s="2">
        <v>17.679877662136377</v>
      </c>
      <c r="E171" s="2">
        <v>12.403771427431478</v>
      </c>
      <c r="F171" s="2">
        <v>17.28237820961591</v>
      </c>
      <c r="G171" s="2">
        <v>12.312949227694565</v>
      </c>
    </row>
    <row r="172" spans="1:7" hidden="1" x14ac:dyDescent="0.25">
      <c r="A172" t="s">
        <v>63</v>
      </c>
      <c r="B172" s="2">
        <v>12.412964164908045</v>
      </c>
      <c r="C172" s="2">
        <v>7.4750421356338217</v>
      </c>
      <c r="D172" s="2">
        <v>11.438763959417475</v>
      </c>
      <c r="E172" s="2">
        <v>6.2724023870938508</v>
      </c>
      <c r="F172" s="2">
        <v>11.861850991354498</v>
      </c>
      <c r="G172" s="2">
        <v>6.8692580369555873</v>
      </c>
    </row>
    <row r="173" spans="1:7" hidden="1" x14ac:dyDescent="0.25">
      <c r="A173" t="s">
        <v>64</v>
      </c>
      <c r="B173" s="2">
        <v>9.9658328112816932</v>
      </c>
      <c r="C173" s="2">
        <v>8.6609317454218218</v>
      </c>
      <c r="D173" s="2">
        <v>9.8840763434434074</v>
      </c>
      <c r="E173" s="2">
        <v>8.3667343489997261</v>
      </c>
      <c r="F173" s="2">
        <v>9.6889859056564003</v>
      </c>
      <c r="G173" s="2">
        <v>9.1237249921594881</v>
      </c>
    </row>
    <row r="174" spans="1:7" hidden="1" x14ac:dyDescent="0.25">
      <c r="A174" t="s">
        <v>65</v>
      </c>
      <c r="B174" s="2">
        <v>0.41176510469378336</v>
      </c>
      <c r="C174" s="2">
        <v>0.5592242191630441</v>
      </c>
      <c r="D174" s="2">
        <v>0.58250811335793706</v>
      </c>
      <c r="E174" s="2">
        <v>0.60826862900127732</v>
      </c>
      <c r="F174" s="2">
        <v>0.56924686504787203</v>
      </c>
      <c r="G174" s="2">
        <v>0.88661810385170026</v>
      </c>
    </row>
    <row r="175" spans="1:7" hidden="1" x14ac:dyDescent="0.25">
      <c r="A175" t="s">
        <v>66</v>
      </c>
      <c r="B175" s="2">
        <v>1.8955584877685117</v>
      </c>
      <c r="C175" s="2">
        <v>2.4159741875390597</v>
      </c>
      <c r="D175" s="2">
        <v>2.0199791036115529</v>
      </c>
      <c r="E175" s="2">
        <v>2.2831831593497953</v>
      </c>
      <c r="F175" s="2">
        <v>1.7949355398214244</v>
      </c>
      <c r="G175" s="2">
        <v>2.1862972888605241</v>
      </c>
    </row>
    <row r="176" spans="1:7" hidden="1" x14ac:dyDescent="0.25">
      <c r="A176" t="s">
        <v>67</v>
      </c>
      <c r="B176" s="2">
        <v>9.0323206081454632</v>
      </c>
      <c r="C176" s="2">
        <v>14.502994180607082</v>
      </c>
      <c r="D176" s="2">
        <v>10.137521083109004</v>
      </c>
      <c r="E176" s="2">
        <v>15.003614395091081</v>
      </c>
      <c r="F176" s="2">
        <v>9.6402376347188241</v>
      </c>
      <c r="G176" s="2">
        <v>14.82850169427361</v>
      </c>
    </row>
    <row r="177" spans="1:7" hidden="1" x14ac:dyDescent="0.25">
      <c r="A177" t="s">
        <v>68</v>
      </c>
      <c r="B177" s="2">
        <v>3.8393548527847732</v>
      </c>
      <c r="C177" s="2">
        <v>2.3514882353394002</v>
      </c>
      <c r="D177" s="2">
        <v>2.5567199747743627</v>
      </c>
      <c r="E177" s="2">
        <v>1.5290163338731368</v>
      </c>
      <c r="F177" s="2">
        <v>5.4412785733483719</v>
      </c>
      <c r="G177" s="2">
        <v>1.6046730707837107</v>
      </c>
    </row>
    <row r="178" spans="1:7" hidden="1" x14ac:dyDescent="0.25">
      <c r="A178" t="s">
        <v>69</v>
      </c>
      <c r="B178" s="2">
        <v>36.078352345580008</v>
      </c>
      <c r="C178" s="2">
        <v>43.310430893417241</v>
      </c>
      <c r="D178" s="2">
        <v>38.254354083822264</v>
      </c>
      <c r="E178" s="2">
        <v>45.253219027724001</v>
      </c>
      <c r="F178" s="2">
        <v>35.511592323221322</v>
      </c>
      <c r="G178" s="2">
        <v>43.260750904162379</v>
      </c>
    </row>
    <row r="179" spans="1:7" hidden="1" x14ac:dyDescent="0.25">
      <c r="A179" t="s">
        <v>70</v>
      </c>
      <c r="B179" s="2">
        <v>5.4270243202299042</v>
      </c>
      <c r="C179" s="2">
        <v>5.0856558309714348</v>
      </c>
      <c r="D179" s="2">
        <v>4.3033232789360181</v>
      </c>
      <c r="E179" s="2">
        <v>4.8001768489439272</v>
      </c>
      <c r="F179" s="2">
        <v>4.5402780352264731</v>
      </c>
      <c r="G179" s="2">
        <v>5.2280455136295219</v>
      </c>
    </row>
    <row r="180" spans="1:7" hidden="1" x14ac:dyDescent="0.25">
      <c r="A180" t="s">
        <v>71</v>
      </c>
      <c r="B180" s="2">
        <v>3.9150906633584679</v>
      </c>
      <c r="C180" s="2">
        <v>3.4789767618267629</v>
      </c>
      <c r="D180" s="2">
        <v>3.1428763973919227</v>
      </c>
      <c r="E180" s="2">
        <v>3.4796134424914595</v>
      </c>
      <c r="F180" s="2">
        <v>3.6692159219892084</v>
      </c>
      <c r="G180" s="2">
        <v>3.6991811676287374</v>
      </c>
    </row>
    <row r="181" spans="1:7" hidden="1" x14ac:dyDescent="0.25">
      <c r="A181" t="s">
        <v>1</v>
      </c>
      <c r="B181" s="2">
        <v>100</v>
      </c>
      <c r="C181" s="2">
        <v>100</v>
      </c>
      <c r="D181" s="2">
        <v>100</v>
      </c>
      <c r="E181" s="2">
        <v>100</v>
      </c>
      <c r="F181" s="2">
        <v>100</v>
      </c>
      <c r="G181" s="2">
        <v>100</v>
      </c>
    </row>
    <row r="182" spans="1:7" hidden="1" x14ac:dyDescent="0.25">
      <c r="B182" s="2"/>
      <c r="C182" s="2"/>
      <c r="D182" s="2"/>
      <c r="E182" s="2"/>
      <c r="F182" s="2"/>
      <c r="G182" s="2"/>
    </row>
    <row r="183" spans="1:7" hidden="1" x14ac:dyDescent="0.25">
      <c r="B183" s="2"/>
      <c r="C183" s="2"/>
      <c r="D183" s="2"/>
      <c r="E183" s="2"/>
      <c r="F183" s="2"/>
      <c r="G183" s="2"/>
    </row>
    <row r="184" spans="1:7" hidden="1" x14ac:dyDescent="0.25">
      <c r="B184" s="2"/>
      <c r="C184" s="2"/>
      <c r="D184" s="2"/>
      <c r="E184" s="2"/>
      <c r="F184" s="2"/>
      <c r="G184" s="2"/>
    </row>
    <row r="185" spans="1:7" x14ac:dyDescent="0.25">
      <c r="B185" s="2"/>
      <c r="C185" s="2"/>
      <c r="D185" s="2"/>
      <c r="E185" s="2"/>
      <c r="F185" s="2"/>
      <c r="G185" s="2"/>
    </row>
    <row r="186" spans="1:7" x14ac:dyDescent="0.25">
      <c r="B186" s="2"/>
      <c r="C186" s="2"/>
      <c r="D186" s="2"/>
      <c r="E186" s="2"/>
      <c r="F186" s="205" t="s">
        <v>824</v>
      </c>
      <c r="G186" s="2"/>
    </row>
    <row r="187" spans="1:7" x14ac:dyDescent="0.25">
      <c r="B187" s="2"/>
      <c r="C187" s="2"/>
      <c r="D187" s="2"/>
      <c r="E187" s="2"/>
      <c r="F187" s="205" t="s">
        <v>825</v>
      </c>
      <c r="G187" s="2"/>
    </row>
    <row r="188" spans="1:7" x14ac:dyDescent="0.25">
      <c r="B188" s="2"/>
      <c r="C188" s="2"/>
      <c r="D188" s="2"/>
      <c r="E188" s="2"/>
      <c r="F188" s="205" t="s">
        <v>826</v>
      </c>
      <c r="G188" s="2"/>
    </row>
    <row r="192" spans="1:7" x14ac:dyDescent="0.25">
      <c r="A192">
        <v>2021</v>
      </c>
    </row>
    <row r="193" spans="1:4" x14ac:dyDescent="0.25">
      <c r="B193" s="1" t="s">
        <v>99</v>
      </c>
      <c r="C193" s="1" t="s">
        <v>100</v>
      </c>
      <c r="D193" s="1" t="s">
        <v>1</v>
      </c>
    </row>
    <row r="194" spans="1:4" x14ac:dyDescent="0.25">
      <c r="A194" t="s">
        <v>62</v>
      </c>
      <c r="B194" s="13">
        <v>10189.067649523007</v>
      </c>
      <c r="C194" s="13">
        <v>24549.889139946412</v>
      </c>
      <c r="D194" s="13">
        <v>34738.956789469354</v>
      </c>
    </row>
    <row r="195" spans="1:4" x14ac:dyDescent="0.25">
      <c r="A195" t="s">
        <v>63</v>
      </c>
      <c r="B195" s="1">
        <v>6993.3200589387288</v>
      </c>
      <c r="C195" s="1">
        <v>13696.111318451452</v>
      </c>
      <c r="D195" s="1">
        <v>20689.431377390021</v>
      </c>
    </row>
    <row r="196" spans="1:4" x14ac:dyDescent="0.25">
      <c r="A196" t="s">
        <v>64</v>
      </c>
      <c r="B196" s="1">
        <v>5712.2770749849269</v>
      </c>
      <c r="C196" s="1">
        <v>18191.128133386475</v>
      </c>
      <c r="D196" s="1">
        <v>23903.405208371456</v>
      </c>
    </row>
    <row r="197" spans="1:4" x14ac:dyDescent="0.25">
      <c r="A197" t="s">
        <v>65</v>
      </c>
      <c r="B197" s="1">
        <v>335.607446319193</v>
      </c>
      <c r="C197" s="1">
        <v>1767.7630075880852</v>
      </c>
      <c r="D197" s="1">
        <v>2103.3704539072937</v>
      </c>
    </row>
    <row r="198" spans="1:4" x14ac:dyDescent="0.25">
      <c r="A198" t="s">
        <v>66</v>
      </c>
      <c r="B198" s="1">
        <v>1058.2293374182584</v>
      </c>
      <c r="C198" s="1">
        <v>4359.0983017917379</v>
      </c>
      <c r="D198" s="1">
        <v>5417.327639210057</v>
      </c>
    </row>
    <row r="199" spans="1:4" x14ac:dyDescent="0.25">
      <c r="A199" t="s">
        <v>67</v>
      </c>
      <c r="B199" s="1">
        <v>5683.5368504419948</v>
      </c>
      <c r="C199" s="1">
        <v>29565.465265390845</v>
      </c>
      <c r="D199" s="1">
        <v>35249.002115833042</v>
      </c>
    </row>
    <row r="200" spans="1:4" x14ac:dyDescent="0.25">
      <c r="A200" t="s">
        <v>68</v>
      </c>
      <c r="B200" s="1">
        <v>3207.9818420417942</v>
      </c>
      <c r="C200" s="1">
        <v>3199.4403018401449</v>
      </c>
      <c r="D200" s="1">
        <v>6407.422143881905</v>
      </c>
    </row>
    <row r="201" spans="1:4" x14ac:dyDescent="0.25">
      <c r="A201" t="s">
        <v>69</v>
      </c>
      <c r="B201" s="1">
        <v>20936.355641277532</v>
      </c>
      <c r="C201" s="1">
        <v>86254.447993600377</v>
      </c>
      <c r="D201" s="1">
        <v>107190.8036348793</v>
      </c>
    </row>
    <row r="202" spans="1:4" x14ac:dyDescent="0.25">
      <c r="A202" t="s">
        <v>70</v>
      </c>
      <c r="B202" s="1">
        <v>2676.7843804521203</v>
      </c>
      <c r="C202" s="1">
        <v>10423.81767395872</v>
      </c>
      <c r="D202" s="1">
        <v>13100.60205441098</v>
      </c>
    </row>
    <row r="203" spans="1:4" x14ac:dyDescent="0.25">
      <c r="A203" t="s">
        <v>71</v>
      </c>
      <c r="B203" s="10">
        <v>2163.2375357376154</v>
      </c>
      <c r="C203" s="10">
        <v>7375.5268453150948</v>
      </c>
      <c r="D203" s="10">
        <v>9538.7643810527825</v>
      </c>
    </row>
    <row r="204" spans="1:4" x14ac:dyDescent="0.25">
      <c r="A204" s="19" t="s">
        <v>1</v>
      </c>
      <c r="B204" s="184">
        <v>58956.397817134995</v>
      </c>
      <c r="C204" s="184">
        <v>199382.6879812697</v>
      </c>
      <c r="D204" s="184">
        <v>258339.08579840473</v>
      </c>
    </row>
  </sheetData>
  <mergeCells count="38">
    <mergeCell ref="V94:Z94"/>
    <mergeCell ref="B15:C15"/>
    <mergeCell ref="D15:E15"/>
    <mergeCell ref="F15:G15"/>
    <mergeCell ref="B78:C78"/>
    <mergeCell ref="D78:E78"/>
    <mergeCell ref="F78:G78"/>
    <mergeCell ref="B94:C94"/>
    <mergeCell ref="D94:E94"/>
    <mergeCell ref="F94:G94"/>
    <mergeCell ref="L94:P94"/>
    <mergeCell ref="Q94:U94"/>
    <mergeCell ref="X109:AC109"/>
    <mergeCell ref="L95:M95"/>
    <mergeCell ref="N95:O95"/>
    <mergeCell ref="Q95:R95"/>
    <mergeCell ref="S95:T95"/>
    <mergeCell ref="V95:W95"/>
    <mergeCell ref="X95:Y95"/>
    <mergeCell ref="B108:C108"/>
    <mergeCell ref="D108:E108"/>
    <mergeCell ref="F108:G108"/>
    <mergeCell ref="L109:Q109"/>
    <mergeCell ref="R109:W109"/>
    <mergeCell ref="B169:C169"/>
    <mergeCell ref="D169:E169"/>
    <mergeCell ref="F169:G169"/>
    <mergeCell ref="L110:M110"/>
    <mergeCell ref="N110:O110"/>
    <mergeCell ref="X110:Y110"/>
    <mergeCell ref="Z110:AA110"/>
    <mergeCell ref="AB110:AC110"/>
    <mergeCell ref="B124:C124"/>
    <mergeCell ref="D124:E124"/>
    <mergeCell ref="P110:Q110"/>
    <mergeCell ref="R110:S110"/>
    <mergeCell ref="T110:U110"/>
    <mergeCell ref="V110:W110"/>
  </mergeCell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E019-299A-4F1F-BF77-2FF61B0AA2C8}">
  <dimension ref="A1:AE210"/>
  <sheetViews>
    <sheetView topLeftCell="A123" zoomScale="83" zoomScaleNormal="83" workbookViewId="0">
      <selection activeCell="A123" sqref="A123:A124"/>
    </sheetView>
  </sheetViews>
  <sheetFormatPr defaultRowHeight="15" x14ac:dyDescent="0.25"/>
  <cols>
    <col min="1" max="1" width="54.28515625" bestFit="1" customWidth="1"/>
    <col min="11" max="11" width="57.42578125" bestFit="1" customWidth="1"/>
  </cols>
  <sheetData>
    <row r="1" spans="1:7" hidden="1" x14ac:dyDescent="0.25">
      <c r="A1" t="s">
        <v>50</v>
      </c>
      <c r="B1">
        <v>2019</v>
      </c>
      <c r="C1">
        <v>2020</v>
      </c>
      <c r="D1">
        <v>2021</v>
      </c>
    </row>
    <row r="2" spans="1:7" hidden="1" x14ac:dyDescent="0.25">
      <c r="A2" s="182" t="s">
        <v>51</v>
      </c>
      <c r="B2" s="13">
        <v>33931.535539376375</v>
      </c>
      <c r="C2" s="13">
        <v>33246.979414751899</v>
      </c>
      <c r="D2" s="13">
        <v>34738.956789469354</v>
      </c>
    </row>
    <row r="3" spans="1:7" hidden="1" x14ac:dyDescent="0.25">
      <c r="A3" t="s">
        <v>52</v>
      </c>
      <c r="B3" s="1">
        <v>21988.18299646832</v>
      </c>
      <c r="C3" s="1">
        <v>18127.513816298186</v>
      </c>
      <c r="D3" s="1">
        <v>20689.431377390021</v>
      </c>
    </row>
    <row r="4" spans="1:7" hidden="1" x14ac:dyDescent="0.25">
      <c r="A4" t="s">
        <v>53</v>
      </c>
      <c r="B4" s="1">
        <v>22919.112605673883</v>
      </c>
      <c r="C4" s="1">
        <v>21351.540378676887</v>
      </c>
      <c r="D4" s="1">
        <v>23903.405208371456</v>
      </c>
    </row>
    <row r="5" spans="1:7" hidden="1" x14ac:dyDescent="0.25">
      <c r="A5" t="s">
        <v>54</v>
      </c>
      <c r="B5" s="1">
        <v>1345.6752840663476</v>
      </c>
      <c r="C5" s="1">
        <v>1480.6518297591495</v>
      </c>
      <c r="D5" s="1">
        <v>2103.3704539072937</v>
      </c>
    </row>
    <row r="6" spans="1:7" hidden="1" x14ac:dyDescent="0.25">
      <c r="A6" t="s">
        <v>55</v>
      </c>
      <c r="B6" s="1">
        <v>5881.1628592499046</v>
      </c>
      <c r="C6" s="1">
        <v>5470.0965497168918</v>
      </c>
      <c r="D6" s="1">
        <v>5417.327639210057</v>
      </c>
    </row>
    <row r="7" spans="1:7" hidden="1" x14ac:dyDescent="0.25">
      <c r="A7" t="s">
        <v>56</v>
      </c>
      <c r="B7" s="1">
        <v>33945.50517070479</v>
      </c>
      <c r="C7" s="1">
        <v>34295.044080574655</v>
      </c>
      <c r="D7" s="1">
        <v>35249.002115833042</v>
      </c>
    </row>
    <row r="8" spans="1:7" hidden="1" x14ac:dyDescent="0.25">
      <c r="A8" t="s">
        <v>57</v>
      </c>
      <c r="B8" s="1">
        <v>6879.0835914941754</v>
      </c>
      <c r="C8" s="1">
        <v>4296.9686269711592</v>
      </c>
      <c r="D8" s="1">
        <v>6407.422143881905</v>
      </c>
    </row>
    <row r="9" spans="1:7" hidden="1" x14ac:dyDescent="0.25">
      <c r="A9" t="s">
        <v>58</v>
      </c>
      <c r="B9" s="1">
        <v>106644.27207827869</v>
      </c>
      <c r="C9" s="1">
        <v>107480.55492020804</v>
      </c>
      <c r="D9" s="1">
        <v>107190.8036348793</v>
      </c>
    </row>
    <row r="10" spans="1:7" hidden="1" x14ac:dyDescent="0.25">
      <c r="A10" t="s">
        <v>59</v>
      </c>
      <c r="B10" s="1">
        <v>13211.961866446834</v>
      </c>
      <c r="C10" s="1">
        <v>11530.104699205573</v>
      </c>
      <c r="D10" s="1">
        <v>13100.60205441098</v>
      </c>
    </row>
    <row r="11" spans="1:7" hidden="1" x14ac:dyDescent="0.25">
      <c r="A11" s="183" t="s">
        <v>60</v>
      </c>
      <c r="B11" s="10">
        <v>9155.3057256819557</v>
      </c>
      <c r="C11" s="10">
        <v>8370.4212401755394</v>
      </c>
      <c r="D11" s="10">
        <v>9538.7643810527825</v>
      </c>
    </row>
    <row r="12" spans="1:7" hidden="1" x14ac:dyDescent="0.25">
      <c r="A12" s="19" t="s">
        <v>61</v>
      </c>
      <c r="B12" s="184">
        <v>255901.79771744055</v>
      </c>
      <c r="C12" s="184">
        <v>245649.87555633788</v>
      </c>
      <c r="D12" s="184">
        <v>258339.08579840473</v>
      </c>
    </row>
    <row r="13" spans="1:7" hidden="1" x14ac:dyDescent="0.25">
      <c r="B13" s="1"/>
      <c r="C13" s="1"/>
      <c r="D13" s="1"/>
    </row>
    <row r="14" spans="1:7" hidden="1" x14ac:dyDescent="0.25">
      <c r="B14" s="1"/>
      <c r="C14" s="1"/>
      <c r="D14" s="1"/>
    </row>
    <row r="15" spans="1:7" hidden="1" x14ac:dyDescent="0.25">
      <c r="A15" s="19"/>
      <c r="B15" s="696">
        <v>2019</v>
      </c>
      <c r="C15" s="696"/>
      <c r="D15" s="696">
        <v>2020</v>
      </c>
      <c r="E15" s="696">
        <v>2021</v>
      </c>
      <c r="F15" s="696">
        <v>2021</v>
      </c>
      <c r="G15" s="696"/>
    </row>
    <row r="16" spans="1:7" hidden="1" x14ac:dyDescent="0.25">
      <c r="B16" s="185" t="s">
        <v>9</v>
      </c>
      <c r="C16" s="186" t="s">
        <v>8</v>
      </c>
      <c r="D16" s="185" t="s">
        <v>9</v>
      </c>
      <c r="E16" s="186" t="s">
        <v>8</v>
      </c>
      <c r="F16" s="185" t="s">
        <v>9</v>
      </c>
      <c r="G16" s="186" t="s">
        <v>8</v>
      </c>
    </row>
    <row r="17" spans="1:7" hidden="1" x14ac:dyDescent="0.25">
      <c r="A17" t="s">
        <v>62</v>
      </c>
      <c r="B17" s="1">
        <v>33931.535539376375</v>
      </c>
      <c r="C17" s="187">
        <f>B17/$B$27*100</f>
        <v>13.259592485099542</v>
      </c>
      <c r="D17" s="1">
        <v>33246.979414751899</v>
      </c>
      <c r="E17" s="187">
        <f>D17/$D$27*100</f>
        <v>13.534295240107689</v>
      </c>
      <c r="F17" s="1">
        <v>34738.956789469354</v>
      </c>
      <c r="G17" s="187">
        <f>F17/$F$27*100</f>
        <v>13.4470386786837</v>
      </c>
    </row>
    <row r="18" spans="1:7" hidden="1" x14ac:dyDescent="0.25">
      <c r="A18" t="s">
        <v>63</v>
      </c>
      <c r="B18" s="1">
        <v>21988.18299646832</v>
      </c>
      <c r="C18" s="187">
        <f t="shared" ref="C18:C26" si="0">B18/$B$27*100</f>
        <v>8.592430062076799</v>
      </c>
      <c r="D18" s="1">
        <v>18127.513816298186</v>
      </c>
      <c r="E18" s="187">
        <f t="shared" ref="E18:E26" si="1">D18/$D$27*100</f>
        <v>7.3794109503388619</v>
      </c>
      <c r="F18" s="1">
        <v>20689.431377390021</v>
      </c>
      <c r="G18" s="187">
        <f t="shared" ref="G18:G26" si="2">F18/$F$27*100</f>
        <v>8.0086338129782852</v>
      </c>
    </row>
    <row r="19" spans="1:7" hidden="1" x14ac:dyDescent="0.25">
      <c r="A19" t="s">
        <v>64</v>
      </c>
      <c r="B19" s="1">
        <v>22919.112605673883</v>
      </c>
      <c r="C19" s="187">
        <f t="shared" si="0"/>
        <v>8.9562139891570869</v>
      </c>
      <c r="D19" s="1">
        <v>21351.540378676887</v>
      </c>
      <c r="E19" s="187">
        <f t="shared" si="1"/>
        <v>8.6918588215527421</v>
      </c>
      <c r="F19" s="1">
        <v>23903.405208371456</v>
      </c>
      <c r="G19" s="187">
        <f t="shared" si="2"/>
        <v>9.2527250123601164</v>
      </c>
    </row>
    <row r="20" spans="1:7" hidden="1" x14ac:dyDescent="0.25">
      <c r="A20" t="s">
        <v>65</v>
      </c>
      <c r="B20" s="1">
        <v>1345.6752840663476</v>
      </c>
      <c r="C20" s="187">
        <f t="shared" si="0"/>
        <v>0.52585612765104672</v>
      </c>
      <c r="D20" s="1">
        <v>1480.6518297591495</v>
      </c>
      <c r="E20" s="187">
        <f t="shared" si="1"/>
        <v>0.6027488621379633</v>
      </c>
      <c r="F20" s="1">
        <v>2103.3704539072937</v>
      </c>
      <c r="G20" s="187">
        <f t="shared" si="2"/>
        <v>0.8141897875835411</v>
      </c>
    </row>
    <row r="21" spans="1:7" hidden="1" x14ac:dyDescent="0.25">
      <c r="A21" t="s">
        <v>66</v>
      </c>
      <c r="B21" s="1">
        <v>5881.1628592499046</v>
      </c>
      <c r="C21" s="187">
        <f t="shared" si="0"/>
        <v>2.2982108417009703</v>
      </c>
      <c r="D21" s="1">
        <v>5470.0965497168918</v>
      </c>
      <c r="E21" s="187">
        <f t="shared" si="1"/>
        <v>2.2267858012663102</v>
      </c>
      <c r="F21" s="1">
        <v>5417.327639210057</v>
      </c>
      <c r="G21" s="187">
        <f t="shared" si="2"/>
        <v>2.0969833590870084</v>
      </c>
    </row>
    <row r="22" spans="1:7" hidden="1" x14ac:dyDescent="0.25">
      <c r="A22" t="s">
        <v>67</v>
      </c>
      <c r="B22" s="1">
        <v>33945.50517070479</v>
      </c>
      <c r="C22" s="187">
        <f t="shared" si="0"/>
        <v>13.265051466416992</v>
      </c>
      <c r="D22" s="1">
        <v>34295.044080574655</v>
      </c>
      <c r="E22" s="187">
        <f t="shared" si="1"/>
        <v>13.960945025070593</v>
      </c>
      <c r="F22" s="1">
        <v>35249.002115833042</v>
      </c>
      <c r="G22" s="187">
        <f t="shared" si="2"/>
        <v>13.644471182862222</v>
      </c>
    </row>
    <row r="23" spans="1:7" hidden="1" x14ac:dyDescent="0.25">
      <c r="A23" t="s">
        <v>68</v>
      </c>
      <c r="B23" s="1">
        <v>6879.0835914941754</v>
      </c>
      <c r="C23" s="187">
        <f t="shared" si="0"/>
        <v>2.6881732183413041</v>
      </c>
      <c r="D23" s="1">
        <v>4296.9686269711592</v>
      </c>
      <c r="E23" s="187">
        <f t="shared" si="1"/>
        <v>1.7492248336131082</v>
      </c>
      <c r="F23" s="1">
        <v>6407.422143881905</v>
      </c>
      <c r="G23" s="187">
        <f t="shared" si="2"/>
        <v>2.4802372138461251</v>
      </c>
    </row>
    <row r="24" spans="1:7" hidden="1" x14ac:dyDescent="0.25">
      <c r="A24" t="s">
        <v>69</v>
      </c>
      <c r="B24" s="1">
        <v>106644.27207827869</v>
      </c>
      <c r="C24" s="187">
        <f t="shared" si="0"/>
        <v>41.67390500164921</v>
      </c>
      <c r="D24" s="1">
        <v>107480.55492020804</v>
      </c>
      <c r="E24" s="187">
        <f t="shared" si="1"/>
        <v>43.753555615198437</v>
      </c>
      <c r="F24" s="1">
        <v>107190.8036348793</v>
      </c>
      <c r="G24" s="187">
        <f t="shared" si="2"/>
        <v>41.492290376271512</v>
      </c>
    </row>
    <row r="25" spans="1:7" hidden="1" x14ac:dyDescent="0.25">
      <c r="A25" t="s">
        <v>70</v>
      </c>
      <c r="B25" s="1">
        <v>13211.961866446834</v>
      </c>
      <c r="C25" s="187">
        <f t="shared" si="0"/>
        <v>5.1629031074784022</v>
      </c>
      <c r="D25" s="1">
        <v>11530.104699205573</v>
      </c>
      <c r="E25" s="187">
        <f t="shared" si="1"/>
        <v>4.6937148545639023</v>
      </c>
      <c r="F25" s="1">
        <v>13100.60205441098</v>
      </c>
      <c r="G25" s="187">
        <f t="shared" si="2"/>
        <v>5.0710878742653964</v>
      </c>
    </row>
    <row r="26" spans="1:7" hidden="1" x14ac:dyDescent="0.25">
      <c r="A26" t="s">
        <v>71</v>
      </c>
      <c r="B26" s="1">
        <v>9155.3057256819557</v>
      </c>
      <c r="C26" s="187">
        <f t="shared" si="0"/>
        <v>3.5776637004289369</v>
      </c>
      <c r="D26" s="1">
        <v>8370.4212401755394</v>
      </c>
      <c r="E26" s="187">
        <f t="shared" si="1"/>
        <v>3.4074599961504353</v>
      </c>
      <c r="F26" s="1">
        <v>9538.7643810527825</v>
      </c>
      <c r="G26" s="187">
        <f t="shared" si="2"/>
        <v>3.6923427020626565</v>
      </c>
    </row>
    <row r="27" spans="1:7" hidden="1" x14ac:dyDescent="0.25">
      <c r="A27" s="188" t="s">
        <v>1</v>
      </c>
      <c r="B27" s="15">
        <v>255901.79771744055</v>
      </c>
      <c r="C27" s="188">
        <v>100</v>
      </c>
      <c r="D27" s="15">
        <v>245649.87555633788</v>
      </c>
      <c r="E27" s="188">
        <v>100</v>
      </c>
      <c r="F27" s="15">
        <v>258339.08579840473</v>
      </c>
      <c r="G27" s="188">
        <v>100</v>
      </c>
    </row>
    <row r="28" spans="1:7" hidden="1" x14ac:dyDescent="0.25">
      <c r="B28" s="1"/>
      <c r="C28" s="1"/>
      <c r="D28" s="1"/>
    </row>
    <row r="29" spans="1:7" hidden="1" x14ac:dyDescent="0.25">
      <c r="B29" s="1"/>
      <c r="C29" s="1"/>
      <c r="D29" s="1"/>
    </row>
    <row r="30" spans="1:7" hidden="1" x14ac:dyDescent="0.25">
      <c r="B30" s="1"/>
      <c r="C30" s="1"/>
      <c r="D30" s="1"/>
    </row>
    <row r="31" spans="1:7" hidden="1" x14ac:dyDescent="0.25"/>
    <row r="32" spans="1:7" hidden="1" x14ac:dyDescent="0.25">
      <c r="A32" t="s">
        <v>72</v>
      </c>
      <c r="B32" t="s">
        <v>73</v>
      </c>
    </row>
    <row r="33" spans="1:13" hidden="1" x14ac:dyDescent="0.25">
      <c r="B33" t="s">
        <v>74</v>
      </c>
      <c r="C33" t="s">
        <v>75</v>
      </c>
      <c r="D33" t="s">
        <v>1</v>
      </c>
    </row>
    <row r="34" spans="1:13" hidden="1" x14ac:dyDescent="0.25">
      <c r="A34" s="182" t="s">
        <v>51</v>
      </c>
      <c r="B34" s="13">
        <v>9856.8228209864792</v>
      </c>
      <c r="C34" s="13">
        <v>24074.712718389696</v>
      </c>
      <c r="D34" s="13">
        <v>33931.535539376375</v>
      </c>
      <c r="F34" s="14">
        <f>100*(B34/B44)</f>
        <v>17.02173664124938</v>
      </c>
      <c r="G34" s="14">
        <f>100*(C34/C44)</f>
        <v>12.159281810080449</v>
      </c>
      <c r="H34" s="14">
        <f>100*(D34/D44)</f>
        <v>13.259592485099542</v>
      </c>
      <c r="J34" s="14">
        <f>100*(B34/$D34)</f>
        <v>29.049150485830438</v>
      </c>
      <c r="K34" s="14">
        <f>100*(C34/$D34)</f>
        <v>70.950849514168979</v>
      </c>
      <c r="L34" s="14">
        <f>100*(D34/$D34)</f>
        <v>100</v>
      </c>
      <c r="M34" s="2"/>
    </row>
    <row r="35" spans="1:13" hidden="1" x14ac:dyDescent="0.25">
      <c r="A35" t="s">
        <v>52</v>
      </c>
      <c r="B35" s="1">
        <v>7188.008546686835</v>
      </c>
      <c r="C35" s="1">
        <v>14800.17444978124</v>
      </c>
      <c r="D35" s="1">
        <v>21988.18299646832</v>
      </c>
      <c r="F35" s="2">
        <f>100*(B35/B44)</f>
        <v>12.412964164908045</v>
      </c>
      <c r="G35" s="2">
        <f>100*(C35/C44)</f>
        <v>7.4750421356338217</v>
      </c>
      <c r="H35" s="2">
        <f>100*(D35/D44)</f>
        <v>8.592430062076799</v>
      </c>
      <c r="J35" s="2">
        <f t="shared" ref="J35:L44" si="3">100*(B35/$D35)</f>
        <v>32.690325289003432</v>
      </c>
      <c r="K35" s="2">
        <f t="shared" si="3"/>
        <v>67.309674710995466</v>
      </c>
      <c r="L35" s="2">
        <f t="shared" si="3"/>
        <v>100</v>
      </c>
      <c r="M35" s="2"/>
    </row>
    <row r="36" spans="1:13" hidden="1" x14ac:dyDescent="0.25">
      <c r="A36" t="s">
        <v>53</v>
      </c>
      <c r="B36" s="1">
        <v>5770.9416115820686</v>
      </c>
      <c r="C36" s="1">
        <v>17148.170994091983</v>
      </c>
      <c r="D36" s="1">
        <v>22919.112605673883</v>
      </c>
      <c r="F36" s="2">
        <f>100*(B36/B44)</f>
        <v>9.9658328112816932</v>
      </c>
      <c r="G36" s="2">
        <f>100*(C36/C44)</f>
        <v>8.6609317454218218</v>
      </c>
      <c r="H36" s="2">
        <f>100*(D36/D44)</f>
        <v>8.9562139891570869</v>
      </c>
      <c r="J36" s="2">
        <f t="shared" si="3"/>
        <v>25.179603202234834</v>
      </c>
      <c r="K36" s="2">
        <f t="shared" si="3"/>
        <v>74.820396797765895</v>
      </c>
      <c r="L36" s="2">
        <f t="shared" si="3"/>
        <v>100</v>
      </c>
      <c r="M36" s="2"/>
    </row>
    <row r="37" spans="1:13" hidden="1" x14ac:dyDescent="0.25">
      <c r="A37" t="s">
        <v>54</v>
      </c>
      <c r="B37" s="1">
        <v>238.44192671833432</v>
      </c>
      <c r="C37" s="1">
        <v>1107.23335734802</v>
      </c>
      <c r="D37" s="1">
        <v>1345.6752840663476</v>
      </c>
      <c r="F37" s="2">
        <f>100*(B37/B44)</f>
        <v>0.41176510469378336</v>
      </c>
      <c r="G37" s="2">
        <f>100*(C37/C44)</f>
        <v>0.5592242191630441</v>
      </c>
      <c r="H37" s="2">
        <f>100*(D37/D44)</f>
        <v>0.52585612765104672</v>
      </c>
      <c r="J37" s="2">
        <f t="shared" si="3"/>
        <v>17.719128049808049</v>
      </c>
      <c r="K37" s="2">
        <f t="shared" si="3"/>
        <v>82.280871950192463</v>
      </c>
      <c r="L37" s="2">
        <f t="shared" si="3"/>
        <v>100</v>
      </c>
      <c r="M37" s="2"/>
    </row>
    <row r="38" spans="1:13" hidden="1" x14ac:dyDescent="0.25">
      <c r="A38" t="s">
        <v>55</v>
      </c>
      <c r="B38" s="1">
        <v>1097.6661520818761</v>
      </c>
      <c r="C38" s="1">
        <v>4783.4967071680185</v>
      </c>
      <c r="D38" s="1">
        <v>5881.1628592499046</v>
      </c>
      <c r="F38" s="2">
        <f>100*(B38/B44)</f>
        <v>1.8955584877685117</v>
      </c>
      <c r="G38" s="2">
        <f>100*(C38/C44)</f>
        <v>2.4159741875390597</v>
      </c>
      <c r="H38" s="2">
        <f>100*(D38/D44)</f>
        <v>2.2982108417009703</v>
      </c>
      <c r="J38" s="2">
        <f t="shared" si="3"/>
        <v>18.664100592886399</v>
      </c>
      <c r="K38" s="2">
        <f t="shared" si="3"/>
        <v>81.33589940711343</v>
      </c>
      <c r="L38" s="2">
        <f t="shared" si="3"/>
        <v>100</v>
      </c>
      <c r="M38" s="2"/>
    </row>
    <row r="39" spans="1:13" hidden="1" x14ac:dyDescent="0.25">
      <c r="A39" t="s">
        <v>56</v>
      </c>
      <c r="B39" s="1">
        <v>5230.3701892017971</v>
      </c>
      <c r="C39" s="1">
        <v>28715.134981502903</v>
      </c>
      <c r="D39" s="1">
        <v>33945.50517070479</v>
      </c>
      <c r="F39" s="2">
        <f>100*(B39/B44)</f>
        <v>9.0323206081454632</v>
      </c>
      <c r="G39" s="2">
        <f>100*(C39/C44)</f>
        <v>14.502994180607082</v>
      </c>
      <c r="H39" s="2">
        <f>100*(D39/D44)</f>
        <v>13.265051466416992</v>
      </c>
      <c r="J39" s="2">
        <f t="shared" si="3"/>
        <v>15.408137728100874</v>
      </c>
      <c r="K39" s="2">
        <f t="shared" si="3"/>
        <v>84.591862271898862</v>
      </c>
      <c r="L39" s="2">
        <f t="shared" si="3"/>
        <v>100</v>
      </c>
      <c r="M39" s="2"/>
    </row>
    <row r="40" spans="1:13" hidden="1" x14ac:dyDescent="0.25">
      <c r="A40" t="s">
        <v>57</v>
      </c>
      <c r="B40" s="1">
        <v>2223.265541489216</v>
      </c>
      <c r="C40" s="1">
        <v>4655.818050004932</v>
      </c>
      <c r="D40" s="1">
        <v>6879.0835914941754</v>
      </c>
      <c r="F40" s="2">
        <f>100*(B40/B44)</f>
        <v>3.8393548527847732</v>
      </c>
      <c r="G40" s="2">
        <f>100*(C40/C44)</f>
        <v>2.3514882353394002</v>
      </c>
      <c r="H40" s="2">
        <f>100*(D40/D44)</f>
        <v>2.6881732183413041</v>
      </c>
      <c r="J40" s="2">
        <f t="shared" si="3"/>
        <v>32.319211009998938</v>
      </c>
      <c r="K40" s="2">
        <f t="shared" si="3"/>
        <v>67.680788990000664</v>
      </c>
      <c r="L40" s="2">
        <f t="shared" si="3"/>
        <v>100</v>
      </c>
      <c r="M40" s="2"/>
    </row>
    <row r="41" spans="1:13" hidden="1" x14ac:dyDescent="0.25">
      <c r="A41" t="s">
        <v>58</v>
      </c>
      <c r="B41" s="1">
        <v>20891.988534338059</v>
      </c>
      <c r="C41" s="1">
        <v>85752.28354393995</v>
      </c>
      <c r="D41" s="1">
        <v>106644.27207827869</v>
      </c>
      <c r="F41" s="2">
        <f>100*(B41/B44)</f>
        <v>36.078352345580008</v>
      </c>
      <c r="G41" s="2">
        <f>100*(C41/C44)</f>
        <v>43.310430893417241</v>
      </c>
      <c r="H41" s="2">
        <f>100*(D41/D44)</f>
        <v>41.67390500164921</v>
      </c>
      <c r="J41" s="2">
        <f t="shared" si="3"/>
        <v>19.590352231016205</v>
      </c>
      <c r="K41" s="2">
        <f t="shared" si="3"/>
        <v>80.409647768983163</v>
      </c>
      <c r="L41" s="2">
        <f t="shared" si="3"/>
        <v>100</v>
      </c>
      <c r="M41" s="2"/>
    </row>
    <row r="42" spans="1:13" hidden="1" x14ac:dyDescent="0.25">
      <c r="A42" t="s">
        <v>59</v>
      </c>
      <c r="B42" s="1">
        <v>3142.6415704293495</v>
      </c>
      <c r="C42" s="1">
        <v>10069.320296017602</v>
      </c>
      <c r="D42" s="1">
        <v>13211.961866446834</v>
      </c>
      <c r="F42" s="2">
        <f>100*(B42/B44)</f>
        <v>5.4270243202299042</v>
      </c>
      <c r="G42" s="2">
        <f>100*(C42/C44)</f>
        <v>5.0856558309714348</v>
      </c>
      <c r="H42" s="2">
        <f>100*(D42/D44)</f>
        <v>5.1629031074784022</v>
      </c>
      <c r="J42" s="2">
        <f t="shared" si="3"/>
        <v>23.786335460219714</v>
      </c>
      <c r="K42" s="2">
        <f t="shared" si="3"/>
        <v>76.213664539781178</v>
      </c>
      <c r="L42" s="2">
        <f t="shared" si="3"/>
        <v>100</v>
      </c>
      <c r="M42" s="2"/>
    </row>
    <row r="43" spans="1:13" hidden="1" x14ac:dyDescent="0.25">
      <c r="A43" s="183" t="s">
        <v>60</v>
      </c>
      <c r="B43" s="10">
        <v>2267.1220810281752</v>
      </c>
      <c r="C43" s="10">
        <v>6888.18364465383</v>
      </c>
      <c r="D43" s="10">
        <v>9155.3057256819557</v>
      </c>
      <c r="F43" s="11">
        <f>100*(B43/B44)</f>
        <v>3.9150906633584679</v>
      </c>
      <c r="G43" s="11">
        <f>100*(C43/C44)</f>
        <v>3.4789767618267629</v>
      </c>
      <c r="H43" s="11">
        <f>100*(D43/D44)</f>
        <v>3.5776637004289369</v>
      </c>
      <c r="J43" s="11">
        <f t="shared" si="3"/>
        <v>24.762931451525098</v>
      </c>
      <c r="K43" s="11">
        <f t="shared" si="3"/>
        <v>75.237068548475435</v>
      </c>
      <c r="L43" s="11">
        <f t="shared" si="3"/>
        <v>100</v>
      </c>
      <c r="M43" s="2"/>
    </row>
    <row r="44" spans="1:13" hidden="1" x14ac:dyDescent="0.25">
      <c r="A44" s="19" t="s">
        <v>61</v>
      </c>
      <c r="B44" s="184">
        <v>57907.268974542174</v>
      </c>
      <c r="C44" s="184">
        <v>197994.52874289794</v>
      </c>
      <c r="D44" s="184">
        <v>255901.79771744055</v>
      </c>
      <c r="F44" s="21">
        <f>100*(B44/B44)</f>
        <v>100</v>
      </c>
      <c r="G44" s="21">
        <f>100*(C44/C44)</f>
        <v>100</v>
      </c>
      <c r="H44" s="21">
        <f>100*(D44/D44)</f>
        <v>100</v>
      </c>
      <c r="J44" s="21">
        <f t="shared" si="3"/>
        <v>22.628707375663584</v>
      </c>
      <c r="K44" s="21">
        <f t="shared" si="3"/>
        <v>77.371292624336235</v>
      </c>
      <c r="L44" s="21">
        <f t="shared" si="3"/>
        <v>100</v>
      </c>
      <c r="M44" s="2"/>
    </row>
    <row r="45" spans="1:13" hidden="1" x14ac:dyDescent="0.25">
      <c r="B45" s="1"/>
      <c r="C45" s="1"/>
      <c r="D45" s="1"/>
      <c r="F45" s="2"/>
      <c r="G45" s="2"/>
      <c r="H45" s="2"/>
      <c r="J45" s="2"/>
      <c r="K45" s="2"/>
      <c r="L45" s="2"/>
      <c r="M45" s="2"/>
    </row>
    <row r="46" spans="1:13" hidden="1" x14ac:dyDescent="0.25"/>
    <row r="47" spans="1:13" hidden="1" x14ac:dyDescent="0.25">
      <c r="A47" t="s">
        <v>72</v>
      </c>
      <c r="B47" t="s">
        <v>73</v>
      </c>
    </row>
    <row r="48" spans="1:13" hidden="1" x14ac:dyDescent="0.25">
      <c r="B48" t="s">
        <v>74</v>
      </c>
      <c r="C48" t="s">
        <v>75</v>
      </c>
      <c r="D48" t="s">
        <v>1</v>
      </c>
    </row>
    <row r="49" spans="1:31" hidden="1" x14ac:dyDescent="0.25">
      <c r="A49" s="182" t="s">
        <v>76</v>
      </c>
      <c r="B49" s="13">
        <v>9305.9772606379302</v>
      </c>
      <c r="C49" s="13">
        <v>23941.00215411434</v>
      </c>
      <c r="D49" s="13">
        <v>33246.979414751899</v>
      </c>
      <c r="F49" s="14">
        <f>100*(B49/B59)</f>
        <v>17.679877662136377</v>
      </c>
      <c r="G49" s="14">
        <f>100*(C49/C59)</f>
        <v>12.403771427431478</v>
      </c>
      <c r="H49" s="14">
        <f>100*(D49/D59)</f>
        <v>13.534295240107689</v>
      </c>
      <c r="J49" s="14">
        <f>100*(B49/$D49)</f>
        <v>27.990444318405682</v>
      </c>
      <c r="K49" s="14">
        <f>100*(C49/$D49)</f>
        <v>72.00955568159543</v>
      </c>
      <c r="L49" s="14">
        <f>100*(D49/$D49)</f>
        <v>100</v>
      </c>
      <c r="M49" s="2"/>
      <c r="Q49" s="14">
        <f t="shared" ref="Q49:Q59" si="4">J49-J34</f>
        <v>-1.0587061674247558</v>
      </c>
      <c r="R49" s="14"/>
      <c r="S49" s="14">
        <f t="shared" ref="S49:S59" si="5">K49-K34</f>
        <v>1.0587061674264504</v>
      </c>
      <c r="T49" s="14"/>
      <c r="V49" s="14">
        <f t="shared" ref="V49:V59" si="6">L49-L34</f>
        <v>0</v>
      </c>
      <c r="W49" s="2"/>
      <c r="X49" s="2"/>
      <c r="AC49" s="14">
        <f t="shared" ref="AC49:AE59" si="7">100*(B49-B34)/B34</f>
        <v>-5.588469736675453</v>
      </c>
      <c r="AD49" s="14">
        <f t="shared" si="7"/>
        <v>-0.55539837936765823</v>
      </c>
      <c r="AE49" s="14">
        <f t="shared" si="7"/>
        <v>-2.0174628520129079</v>
      </c>
    </row>
    <row r="50" spans="1:31" hidden="1" x14ac:dyDescent="0.25">
      <c r="A50" t="s">
        <v>77</v>
      </c>
      <c r="B50" s="1">
        <v>6020.9057624938787</v>
      </c>
      <c r="C50" s="1">
        <v>12106.608053803995</v>
      </c>
      <c r="D50" s="1">
        <v>18127.513816298186</v>
      </c>
      <c r="F50" s="2">
        <f>100*(B50/B59)</f>
        <v>11.438763959417475</v>
      </c>
      <c r="G50" s="2">
        <f>100*(C50/C59)</f>
        <v>6.2724023870938508</v>
      </c>
      <c r="H50" s="2">
        <f>100*(D50/D59)</f>
        <v>7.3794109503388619</v>
      </c>
      <c r="J50" s="2">
        <f t="shared" ref="J50:L59" si="8">100*(B50/$D50)</f>
        <v>33.214183828565446</v>
      </c>
      <c r="K50" s="2">
        <f t="shared" si="8"/>
        <v>66.785816171432828</v>
      </c>
      <c r="L50" s="2">
        <f t="shared" si="8"/>
        <v>100</v>
      </c>
      <c r="M50" s="2"/>
      <c r="Q50" s="2">
        <f t="shared" si="4"/>
        <v>0.52385853956201345</v>
      </c>
      <c r="R50" s="2"/>
      <c r="S50" s="2">
        <f t="shared" si="5"/>
        <v>-0.52385853956263873</v>
      </c>
      <c r="T50" s="2"/>
      <c r="V50" s="2">
        <f t="shared" si="6"/>
        <v>0</v>
      </c>
      <c r="W50" s="2"/>
      <c r="X50" s="2"/>
      <c r="AC50" s="2">
        <f t="shared" si="7"/>
        <v>-16.236802956097044</v>
      </c>
      <c r="AD50" s="2">
        <f t="shared" si="7"/>
        <v>-18.19955842491477</v>
      </c>
      <c r="AE50" s="2">
        <f t="shared" si="7"/>
        <v>-17.557927277530045</v>
      </c>
    </row>
    <row r="51" spans="1:31" hidden="1" x14ac:dyDescent="0.25">
      <c r="A51" t="s">
        <v>78</v>
      </c>
      <c r="B51" s="1">
        <v>5202.580665559819</v>
      </c>
      <c r="C51" s="1">
        <v>16148.959713117176</v>
      </c>
      <c r="D51" s="1">
        <v>21351.540378676887</v>
      </c>
      <c r="F51" s="2">
        <f>100*(B51/B59)</f>
        <v>9.8840763434434074</v>
      </c>
      <c r="G51" s="2">
        <f>100*(C51/C59)</f>
        <v>8.3667343489997261</v>
      </c>
      <c r="H51" s="2">
        <f>100*(D51/D59)</f>
        <v>8.6918588215527421</v>
      </c>
      <c r="J51" s="2">
        <f t="shared" si="8"/>
        <v>24.366301322013623</v>
      </c>
      <c r="K51" s="2">
        <f t="shared" si="8"/>
        <v>75.633698677986885</v>
      </c>
      <c r="L51" s="2">
        <f t="shared" si="8"/>
        <v>100</v>
      </c>
      <c r="M51" s="2"/>
      <c r="Q51" s="2">
        <f t="shared" si="4"/>
        <v>-0.81330188022121064</v>
      </c>
      <c r="R51" s="2"/>
      <c r="S51" s="2">
        <f t="shared" si="5"/>
        <v>0.81330188022099037</v>
      </c>
      <c r="T51" s="2"/>
      <c r="V51" s="2">
        <f t="shared" si="6"/>
        <v>0</v>
      </c>
      <c r="W51" s="2"/>
      <c r="X51" s="2"/>
      <c r="AC51" s="2">
        <f t="shared" si="7"/>
        <v>-9.8486691475368602</v>
      </c>
      <c r="AD51" s="2">
        <f t="shared" si="7"/>
        <v>-5.82692627288976</v>
      </c>
      <c r="AE51" s="2">
        <f t="shared" si="7"/>
        <v>-6.8395851705398298</v>
      </c>
    </row>
    <row r="52" spans="1:31" hidden="1" x14ac:dyDescent="0.25">
      <c r="A52" t="s">
        <v>79</v>
      </c>
      <c r="B52" s="1">
        <v>306.60886690722907</v>
      </c>
      <c r="C52" s="1">
        <v>1174.0429628519294</v>
      </c>
      <c r="D52" s="1">
        <v>1480.6518297591495</v>
      </c>
      <c r="F52" s="2">
        <f>100*(B52/B59)</f>
        <v>0.58250811335793706</v>
      </c>
      <c r="G52" s="2">
        <f>100*(C52/C59)</f>
        <v>0.60826862900127732</v>
      </c>
      <c r="H52" s="2">
        <f>100*(D52/D59)</f>
        <v>0.6027488621379633</v>
      </c>
      <c r="J52" s="2">
        <f t="shared" si="8"/>
        <v>20.707695134318218</v>
      </c>
      <c r="K52" s="2">
        <f t="shared" si="8"/>
        <v>79.292304865682382</v>
      </c>
      <c r="L52" s="2">
        <f t="shared" si="8"/>
        <v>100</v>
      </c>
      <c r="M52" s="2"/>
      <c r="Q52" s="2">
        <f t="shared" si="4"/>
        <v>2.9885670845101693</v>
      </c>
      <c r="R52" s="2"/>
      <c r="S52" s="2">
        <f t="shared" si="5"/>
        <v>-2.9885670845100805</v>
      </c>
      <c r="T52" s="2"/>
      <c r="V52" s="2">
        <f t="shared" si="6"/>
        <v>0</v>
      </c>
      <c r="W52" s="2"/>
      <c r="X52" s="2"/>
      <c r="AC52" s="2">
        <f t="shared" si="7"/>
        <v>28.58848740532898</v>
      </c>
      <c r="AD52" s="2">
        <f t="shared" si="7"/>
        <v>6.0339227553555421</v>
      </c>
      <c r="AE52" s="2">
        <f t="shared" si="7"/>
        <v>10.030394946760943</v>
      </c>
    </row>
    <row r="53" spans="1:31" hidden="1" x14ac:dyDescent="0.25">
      <c r="A53" t="s">
        <v>80</v>
      </c>
      <c r="B53" s="1">
        <v>1063.2358415822562</v>
      </c>
      <c r="C53" s="1">
        <v>4406.8607081346508</v>
      </c>
      <c r="D53" s="1">
        <v>5470.0965497168918</v>
      </c>
      <c r="F53" s="2">
        <f>100*(B53/B59)</f>
        <v>2.0199791036115529</v>
      </c>
      <c r="G53" s="2">
        <f>100*(C53/C59)</f>
        <v>2.2831831593497953</v>
      </c>
      <c r="H53" s="2">
        <f>100*(D53/D59)</f>
        <v>2.2267858012663102</v>
      </c>
      <c r="J53" s="2">
        <f t="shared" si="8"/>
        <v>19.43724085888913</v>
      </c>
      <c r="K53" s="2">
        <f t="shared" si="8"/>
        <v>80.562759141111144</v>
      </c>
      <c r="L53" s="2">
        <f t="shared" si="8"/>
        <v>100</v>
      </c>
      <c r="M53" s="2"/>
      <c r="Q53" s="2">
        <f t="shared" si="4"/>
        <v>0.77314026600273067</v>
      </c>
      <c r="R53" s="2"/>
      <c r="S53" s="2">
        <f t="shared" si="5"/>
        <v>-0.77314026600228658</v>
      </c>
      <c r="T53" s="2"/>
      <c r="V53" s="2">
        <f t="shared" si="6"/>
        <v>0</v>
      </c>
      <c r="W53" s="2"/>
      <c r="X53" s="2"/>
      <c r="AC53" s="2">
        <f t="shared" si="7"/>
        <v>-3.1366832651547196</v>
      </c>
      <c r="AD53" s="2">
        <f t="shared" si="7"/>
        <v>-7.8736544015799703</v>
      </c>
      <c r="AE53" s="2">
        <f t="shared" si="7"/>
        <v>-6.9895413436219833</v>
      </c>
    </row>
    <row r="54" spans="1:31" hidden="1" x14ac:dyDescent="0.25">
      <c r="A54" t="s">
        <v>81</v>
      </c>
      <c r="B54" s="1">
        <v>5335.9837936373096</v>
      </c>
      <c r="C54" s="1">
        <v>28959.06028693714</v>
      </c>
      <c r="D54" s="1">
        <v>34295.044080574655</v>
      </c>
      <c r="F54" s="2">
        <f>100*(B54/B59)</f>
        <v>10.137521083109004</v>
      </c>
      <c r="G54" s="2">
        <f>100*(C54/C59)</f>
        <v>15.003614395091081</v>
      </c>
      <c r="H54" s="2">
        <f>100*(D54/D59)</f>
        <v>13.960945025070593</v>
      </c>
      <c r="J54" s="2">
        <f t="shared" si="8"/>
        <v>15.559052150802479</v>
      </c>
      <c r="K54" s="2">
        <f t="shared" si="8"/>
        <v>84.440947849196917</v>
      </c>
      <c r="L54" s="2">
        <f t="shared" si="8"/>
        <v>100</v>
      </c>
      <c r="M54" s="2"/>
      <c r="Q54" s="2">
        <f t="shared" si="4"/>
        <v>0.15091442270160549</v>
      </c>
      <c r="R54" s="2"/>
      <c r="S54" s="2">
        <f t="shared" si="5"/>
        <v>-0.15091442270194477</v>
      </c>
      <c r="T54" s="2"/>
      <c r="V54" s="2">
        <f t="shared" si="6"/>
        <v>0</v>
      </c>
      <c r="W54" s="2"/>
      <c r="X54" s="2"/>
      <c r="AC54" s="2">
        <f t="shared" si="7"/>
        <v>2.0192376565152874</v>
      </c>
      <c r="AD54" s="2">
        <f t="shared" si="7"/>
        <v>0.84946598924700734</v>
      </c>
      <c r="AE54" s="2">
        <f t="shared" si="7"/>
        <v>1.0297060188443439</v>
      </c>
    </row>
    <row r="55" spans="1:31" hidden="1" x14ac:dyDescent="0.25">
      <c r="A55" t="s">
        <v>82</v>
      </c>
      <c r="B55" s="1">
        <v>1345.7546710305667</v>
      </c>
      <c r="C55" s="1">
        <v>2951.2139559405796</v>
      </c>
      <c r="D55" s="1">
        <v>4296.9686269711592</v>
      </c>
      <c r="F55" s="2">
        <f>100*(B55/B59)</f>
        <v>2.5567199747743627</v>
      </c>
      <c r="G55" s="2">
        <f>100*(C55/C59)</f>
        <v>1.5290163338731368</v>
      </c>
      <c r="H55" s="2">
        <f>100*(D55/D59)</f>
        <v>1.7492248336131082</v>
      </c>
      <c r="J55" s="2">
        <f t="shared" si="8"/>
        <v>31.318699014545988</v>
      </c>
      <c r="K55" s="2">
        <f t="shared" si="8"/>
        <v>68.681300985453703</v>
      </c>
      <c r="L55" s="2">
        <f t="shared" si="8"/>
        <v>100</v>
      </c>
      <c r="M55" s="2"/>
      <c r="Q55" s="2">
        <f t="shared" si="4"/>
        <v>-1.0005119954529498</v>
      </c>
      <c r="R55" s="2"/>
      <c r="S55" s="2">
        <f t="shared" si="5"/>
        <v>1.0005119954530386</v>
      </c>
      <c r="T55" s="2"/>
      <c r="V55" s="2">
        <f t="shared" si="6"/>
        <v>0</v>
      </c>
      <c r="W55" s="2"/>
      <c r="X55" s="2"/>
      <c r="AC55" s="2">
        <f t="shared" si="7"/>
        <v>-39.469458509704779</v>
      </c>
      <c r="AD55" s="2">
        <f t="shared" si="7"/>
        <v>-36.612343432590684</v>
      </c>
      <c r="AE55" s="2">
        <f t="shared" si="7"/>
        <v>-37.535740483161746</v>
      </c>
    </row>
    <row r="56" spans="1:31" hidden="1" x14ac:dyDescent="0.25">
      <c r="A56" t="s">
        <v>83</v>
      </c>
      <c r="B56" s="1">
        <v>20135.555009345277</v>
      </c>
      <c r="C56" s="1">
        <v>87344.999910861457</v>
      </c>
      <c r="D56" s="1">
        <v>107480.55492020804</v>
      </c>
      <c r="F56" s="2">
        <f>100*(B56/B59)</f>
        <v>38.254354083822264</v>
      </c>
      <c r="G56" s="2">
        <f>100*(C56/C59)</f>
        <v>45.253219027724001</v>
      </c>
      <c r="H56" s="2">
        <f>100*(D56/D59)</f>
        <v>43.753555615198437</v>
      </c>
      <c r="J56" s="2">
        <f t="shared" si="8"/>
        <v>18.734137560318338</v>
      </c>
      <c r="K56" s="2">
        <f t="shared" si="8"/>
        <v>81.265862439680433</v>
      </c>
      <c r="L56" s="2">
        <f t="shared" si="8"/>
        <v>100</v>
      </c>
      <c r="M56" s="2"/>
      <c r="Q56" s="2">
        <f t="shared" si="4"/>
        <v>-0.85621467069786661</v>
      </c>
      <c r="R56" s="2"/>
      <c r="S56" s="2">
        <f t="shared" si="5"/>
        <v>0.85621467069726975</v>
      </c>
      <c r="T56" s="2"/>
      <c r="V56" s="2">
        <f t="shared" si="6"/>
        <v>0</v>
      </c>
      <c r="W56" s="2"/>
      <c r="X56" s="2"/>
      <c r="AC56" s="2">
        <f t="shared" si="7"/>
        <v>-3.6206870578619594</v>
      </c>
      <c r="AD56" s="2">
        <f t="shared" si="7"/>
        <v>1.857345718502518</v>
      </c>
      <c r="AE56" s="2">
        <f t="shared" si="7"/>
        <v>0.78417980228277551</v>
      </c>
    </row>
    <row r="57" spans="1:31" hidden="1" x14ac:dyDescent="0.25">
      <c r="A57" t="s">
        <v>84</v>
      </c>
      <c r="B57" s="1">
        <v>2265.096475453402</v>
      </c>
      <c r="C57" s="1">
        <v>9265.0082237522929</v>
      </c>
      <c r="D57" s="1">
        <v>11530.104699205573</v>
      </c>
      <c r="F57" s="2">
        <f>100*(B57/B59)</f>
        <v>4.3033232789360181</v>
      </c>
      <c r="G57" s="2">
        <f>100*(C57/C59)</f>
        <v>4.8001768489439272</v>
      </c>
      <c r="H57" s="2">
        <f>100*(D57/D59)</f>
        <v>4.6937148545639023</v>
      </c>
      <c r="J57" s="2">
        <f t="shared" si="8"/>
        <v>19.645064243080704</v>
      </c>
      <c r="K57" s="2">
        <f t="shared" si="8"/>
        <v>80.354935756920355</v>
      </c>
      <c r="L57" s="2">
        <f t="shared" si="8"/>
        <v>100</v>
      </c>
      <c r="M57" s="2"/>
      <c r="Q57" s="2">
        <f t="shared" si="4"/>
        <v>-4.1412712171390105</v>
      </c>
      <c r="R57" s="2"/>
      <c r="S57" s="2">
        <f t="shared" si="5"/>
        <v>4.1412712171391775</v>
      </c>
      <c r="T57" s="2"/>
      <c r="V57" s="2">
        <f t="shared" si="6"/>
        <v>0</v>
      </c>
      <c r="W57" s="2"/>
      <c r="X57" s="2"/>
      <c r="AC57" s="2">
        <f t="shared" si="7"/>
        <v>-27.923804713626847</v>
      </c>
      <c r="AD57" s="2">
        <f t="shared" si="7"/>
        <v>-7.9877494073101776</v>
      </c>
      <c r="AE57" s="2">
        <f t="shared" si="7"/>
        <v>-12.729806400005701</v>
      </c>
    </row>
    <row r="58" spans="1:31" hidden="1" x14ac:dyDescent="0.25">
      <c r="A58" s="183" t="s">
        <v>85</v>
      </c>
      <c r="B58" s="10">
        <v>1654.2838613505837</v>
      </c>
      <c r="C58" s="10">
        <v>6716.137378824933</v>
      </c>
      <c r="D58" s="10">
        <v>8370.4212401755394</v>
      </c>
      <c r="F58" s="11">
        <f>100*(B58/B59)</f>
        <v>3.1428763973919227</v>
      </c>
      <c r="G58" s="11">
        <f>100*(C58/C59)</f>
        <v>3.4796134424914595</v>
      </c>
      <c r="H58" s="11">
        <f>100*(D58/D59)</f>
        <v>3.4074599961504353</v>
      </c>
      <c r="J58" s="11">
        <f t="shared" si="8"/>
        <v>19.763448145363483</v>
      </c>
      <c r="K58" s="11">
        <f t="shared" si="8"/>
        <v>80.236551854636247</v>
      </c>
      <c r="L58" s="11">
        <f t="shared" si="8"/>
        <v>100</v>
      </c>
      <c r="M58" s="2"/>
      <c r="Q58" s="11">
        <f t="shared" si="4"/>
        <v>-4.9994833061616148</v>
      </c>
      <c r="R58" s="11"/>
      <c r="S58" s="11">
        <f t="shared" si="5"/>
        <v>4.9994833061608119</v>
      </c>
      <c r="T58" s="11"/>
      <c r="V58" s="11">
        <f t="shared" si="6"/>
        <v>0</v>
      </c>
      <c r="W58" s="2"/>
      <c r="X58" s="2"/>
      <c r="AC58" s="11">
        <f t="shared" si="7"/>
        <v>-27.031549152379998</v>
      </c>
      <c r="AD58" s="11">
        <f t="shared" si="7"/>
        <v>-2.497701494390737</v>
      </c>
      <c r="AE58" s="11">
        <f t="shared" si="7"/>
        <v>-8.5730013723594372</v>
      </c>
    </row>
    <row r="59" spans="1:31" hidden="1" x14ac:dyDescent="0.25">
      <c r="A59" s="19" t="s">
        <v>86</v>
      </c>
      <c r="B59" s="184">
        <v>52635.98220799808</v>
      </c>
      <c r="C59" s="184">
        <v>193013.89334833901</v>
      </c>
      <c r="D59" s="184">
        <v>245649.87555633788</v>
      </c>
      <c r="F59" s="21">
        <f>100*(B59/B59)</f>
        <v>100</v>
      </c>
      <c r="G59" s="21">
        <f>100*(C59/C59)</f>
        <v>100</v>
      </c>
      <c r="H59" s="21">
        <f>100*(D59/D59)</f>
        <v>100</v>
      </c>
      <c r="J59" s="21">
        <f t="shared" si="8"/>
        <v>21.427237481309625</v>
      </c>
      <c r="K59" s="21">
        <f t="shared" si="8"/>
        <v>78.572762518690055</v>
      </c>
      <c r="L59" s="21">
        <f t="shared" si="8"/>
        <v>100</v>
      </c>
      <c r="M59" s="2"/>
      <c r="Q59" s="21">
        <f t="shared" si="4"/>
        <v>-1.2014698943539592</v>
      </c>
      <c r="R59" s="21"/>
      <c r="S59" s="21">
        <f t="shared" si="5"/>
        <v>1.2014698943538207</v>
      </c>
      <c r="T59" s="21"/>
      <c r="V59" s="21">
        <f t="shared" si="6"/>
        <v>0</v>
      </c>
      <c r="W59" s="2"/>
      <c r="X59" s="2"/>
      <c r="AC59" s="21">
        <f t="shared" si="7"/>
        <v>-9.1029794011897103</v>
      </c>
      <c r="AD59" s="21">
        <f t="shared" si="7"/>
        <v>-2.5155419324876558</v>
      </c>
      <c r="AE59" s="21">
        <f t="shared" si="7"/>
        <v>-4.0061938808349256</v>
      </c>
    </row>
    <row r="60" spans="1:31" hidden="1" x14ac:dyDescent="0.25">
      <c r="B60" s="1"/>
      <c r="C60" s="1"/>
      <c r="D60" s="1"/>
    </row>
    <row r="61" spans="1:31" hidden="1" x14ac:dyDescent="0.25">
      <c r="A61" t="s">
        <v>72</v>
      </c>
      <c r="B61" s="1" t="s">
        <v>73</v>
      </c>
      <c r="C61" s="1"/>
      <c r="D61" s="1"/>
    </row>
    <row r="62" spans="1:31" hidden="1" x14ac:dyDescent="0.25">
      <c r="B62" s="1" t="s">
        <v>74</v>
      </c>
      <c r="C62" s="1" t="s">
        <v>75</v>
      </c>
      <c r="D62" s="1" t="s">
        <v>1</v>
      </c>
    </row>
    <row r="63" spans="1:31" hidden="1" x14ac:dyDescent="0.25">
      <c r="A63" s="182" t="s">
        <v>87</v>
      </c>
      <c r="B63" s="13">
        <v>10189.067649523007</v>
      </c>
      <c r="C63" s="13">
        <v>24549.889139946412</v>
      </c>
      <c r="D63" s="13">
        <v>34738.956789469354</v>
      </c>
      <c r="F63" s="14">
        <f>100*(B63/B73)</f>
        <v>17.28237820961591</v>
      </c>
      <c r="G63" s="14">
        <f>100*(C63/C73)</f>
        <v>12.312949227694565</v>
      </c>
      <c r="H63" s="14">
        <f>100*(D63/D73)</f>
        <v>13.4470386786837</v>
      </c>
      <c r="J63" s="14">
        <f>100*(B63/$D63)</f>
        <v>29.330378892125182</v>
      </c>
      <c r="K63" s="14">
        <f>100*(C63/$D63)</f>
        <v>70.669621107875003</v>
      </c>
      <c r="L63" s="14">
        <f>100*(D63/$D63)</f>
        <v>100</v>
      </c>
      <c r="M63" s="2"/>
      <c r="Q63" s="14">
        <f>J63-J49</f>
        <v>1.3399345737194999</v>
      </c>
      <c r="R63" s="14"/>
      <c r="S63" s="14">
        <f t="shared" ref="S63:S73" si="9">K63-K49</f>
        <v>-1.3399345737204271</v>
      </c>
      <c r="T63" s="14"/>
      <c r="V63" s="14">
        <f t="shared" ref="V63:V73" si="10">L63-L49</f>
        <v>0</v>
      </c>
      <c r="W63" s="2"/>
      <c r="X63" s="2"/>
      <c r="AC63" s="14">
        <f>100*(B63-B49)/B49</f>
        <v>9.4894965262846647</v>
      </c>
      <c r="AD63" s="14">
        <f>100*(C63-C49)/C49</f>
        <v>2.5432811120959404</v>
      </c>
      <c r="AE63" s="14">
        <f>100*(D63-D49)/D49</f>
        <v>4.4875576698418955</v>
      </c>
    </row>
    <row r="64" spans="1:31" hidden="1" x14ac:dyDescent="0.25">
      <c r="A64" t="s">
        <v>88</v>
      </c>
      <c r="B64" s="1">
        <v>6993.3200589387288</v>
      </c>
      <c r="C64" s="1">
        <v>13696.111318451452</v>
      </c>
      <c r="D64" s="1">
        <v>20689.431377390021</v>
      </c>
      <c r="F64" s="2">
        <f>100*(B64/B73)</f>
        <v>11.861850991354498</v>
      </c>
      <c r="G64" s="2">
        <f>100*(C64/C73)</f>
        <v>6.8692580369555873</v>
      </c>
      <c r="H64" s="2">
        <f>100*(D64/D73)</f>
        <v>8.0086338129782852</v>
      </c>
      <c r="J64" s="2">
        <f t="shared" ref="J64:L73" si="11">100*(B64/$D64)</f>
        <v>33.801412573287159</v>
      </c>
      <c r="K64" s="2">
        <f t="shared" si="11"/>
        <v>66.198587426713615</v>
      </c>
      <c r="L64" s="2">
        <f t="shared" si="11"/>
        <v>100</v>
      </c>
      <c r="M64" s="2"/>
      <c r="Q64" s="2">
        <f t="shared" ref="Q64:Q73" si="12">J64-J50</f>
        <v>0.58722874472171327</v>
      </c>
      <c r="R64" s="2"/>
      <c r="S64" s="2">
        <f t="shared" si="9"/>
        <v>-0.58722874471921216</v>
      </c>
      <c r="T64" s="2"/>
      <c r="V64" s="2">
        <f t="shared" si="10"/>
        <v>0</v>
      </c>
      <c r="W64" s="2"/>
      <c r="X64" s="2"/>
      <c r="AC64" s="2">
        <f t="shared" ref="AC64:AE73" si="13">100*(B64-B50)/B50</f>
        <v>16.1506313967298</v>
      </c>
      <c r="AD64" s="2">
        <f t="shared" si="13"/>
        <v>13.129220485072386</v>
      </c>
      <c r="AE64" s="2">
        <f t="shared" si="13"/>
        <v>14.132757459483784</v>
      </c>
    </row>
    <row r="65" spans="1:31" hidden="1" x14ac:dyDescent="0.25">
      <c r="A65" t="s">
        <v>89</v>
      </c>
      <c r="B65" s="1">
        <v>5712.2770749849269</v>
      </c>
      <c r="C65" s="1">
        <v>18191.128133386475</v>
      </c>
      <c r="D65" s="1">
        <v>23903.405208371456</v>
      </c>
      <c r="F65" s="2">
        <f>100*(B65/B73)</f>
        <v>9.6889859056564003</v>
      </c>
      <c r="G65" s="2">
        <f>100*(C65/C73)</f>
        <v>9.1237249921594881</v>
      </c>
      <c r="H65" s="2">
        <f>100*(D65/D73)</f>
        <v>9.2527250123601164</v>
      </c>
      <c r="J65" s="2">
        <f t="shared" si="11"/>
        <v>23.897336070696621</v>
      </c>
      <c r="K65" s="2">
        <f t="shared" si="11"/>
        <v>76.102663929303148</v>
      </c>
      <c r="L65" s="2">
        <f t="shared" si="11"/>
        <v>100</v>
      </c>
      <c r="M65" s="2"/>
      <c r="Q65" s="2">
        <f t="shared" si="12"/>
        <v>-0.46896525131700173</v>
      </c>
      <c r="R65" s="2"/>
      <c r="S65" s="2">
        <f t="shared" si="9"/>
        <v>0.46896525131626277</v>
      </c>
      <c r="T65" s="2"/>
      <c r="V65" s="2">
        <f t="shared" si="10"/>
        <v>0</v>
      </c>
      <c r="W65" s="2"/>
      <c r="X65" s="2"/>
      <c r="AC65" s="2">
        <f t="shared" si="13"/>
        <v>9.796991958225842</v>
      </c>
      <c r="AD65" s="2">
        <f t="shared" si="13"/>
        <v>12.645820266741548</v>
      </c>
      <c r="AE65" s="2">
        <f t="shared" si="13"/>
        <v>11.951666176942604</v>
      </c>
    </row>
    <row r="66" spans="1:31" hidden="1" x14ac:dyDescent="0.25">
      <c r="A66" t="s">
        <v>90</v>
      </c>
      <c r="B66" s="1">
        <v>335.607446319193</v>
      </c>
      <c r="C66" s="1">
        <v>1767.7630075880852</v>
      </c>
      <c r="D66" s="1">
        <v>2103.3704539072937</v>
      </c>
      <c r="F66" s="2">
        <f>100*(B66/B73)</f>
        <v>0.56924686504787203</v>
      </c>
      <c r="G66" s="2">
        <f>100*(C66/C73)</f>
        <v>0.88661810385170026</v>
      </c>
      <c r="H66" s="2">
        <f>100*(D66/D73)</f>
        <v>0.8141897875835411</v>
      </c>
      <c r="J66" s="2">
        <f t="shared" si="11"/>
        <v>15.955698421823744</v>
      </c>
      <c r="K66" s="2">
        <f t="shared" si="11"/>
        <v>84.044301578175521</v>
      </c>
      <c r="L66" s="2">
        <f t="shared" si="11"/>
        <v>100</v>
      </c>
      <c r="M66" s="2"/>
      <c r="Q66" s="2">
        <f t="shared" si="12"/>
        <v>-4.7519967124944742</v>
      </c>
      <c r="R66" s="2"/>
      <c r="S66" s="2">
        <f t="shared" si="9"/>
        <v>4.7519967124931384</v>
      </c>
      <c r="T66" s="2"/>
      <c r="V66" s="2">
        <f t="shared" si="10"/>
        <v>0</v>
      </c>
      <c r="W66" s="2"/>
      <c r="X66" s="2"/>
      <c r="AC66" s="2">
        <f t="shared" si="13"/>
        <v>9.4578410939231112</v>
      </c>
      <c r="AD66" s="2">
        <f t="shared" si="13"/>
        <v>50.570555211533261</v>
      </c>
      <c r="AE66" s="2">
        <f t="shared" si="13"/>
        <v>42.057059710616706</v>
      </c>
    </row>
    <row r="67" spans="1:31" hidden="1" x14ac:dyDescent="0.25">
      <c r="A67" t="s">
        <v>91</v>
      </c>
      <c r="B67" s="1">
        <v>1058.2293374182584</v>
      </c>
      <c r="C67" s="1">
        <v>4359.0983017917379</v>
      </c>
      <c r="D67" s="1">
        <v>5417.327639210057</v>
      </c>
      <c r="F67" s="2">
        <f>100*(B67/B73)</f>
        <v>1.7949355398214244</v>
      </c>
      <c r="G67" s="2">
        <f>100*(C67/C73)</f>
        <v>2.1862972888605241</v>
      </c>
      <c r="H67" s="2">
        <f>100*(D67/D73)</f>
        <v>2.0969833590870084</v>
      </c>
      <c r="J67" s="2">
        <f t="shared" si="11"/>
        <v>19.534157944572229</v>
      </c>
      <c r="K67" s="2">
        <f t="shared" si="11"/>
        <v>80.465842055426648</v>
      </c>
      <c r="L67" s="2">
        <f t="shared" si="11"/>
        <v>100</v>
      </c>
      <c r="M67" s="2"/>
      <c r="Q67" s="2">
        <f t="shared" si="12"/>
        <v>9.6917085683099202E-2</v>
      </c>
      <c r="R67" s="2"/>
      <c r="S67" s="2">
        <f t="shared" si="9"/>
        <v>-9.6917085684495419E-2</v>
      </c>
      <c r="T67" s="2"/>
      <c r="V67" s="2">
        <f t="shared" si="10"/>
        <v>0</v>
      </c>
      <c r="W67" s="2"/>
      <c r="X67" s="2"/>
      <c r="AC67" s="2">
        <f t="shared" si="13"/>
        <v>-0.47087428472570331</v>
      </c>
      <c r="AD67" s="2">
        <f t="shared" si="13"/>
        <v>-1.0838192878378949</v>
      </c>
      <c r="AE67" s="2">
        <f t="shared" si="13"/>
        <v>-0.96467969124906738</v>
      </c>
    </row>
    <row r="68" spans="1:31" hidden="1" x14ac:dyDescent="0.25">
      <c r="A68" t="s">
        <v>92</v>
      </c>
      <c r="B68" s="1">
        <v>5683.5368504419948</v>
      </c>
      <c r="C68" s="1">
        <v>29565.465265390845</v>
      </c>
      <c r="D68" s="1">
        <v>35249.002115833042</v>
      </c>
      <c r="F68" s="2">
        <f>100*(B68/B73)</f>
        <v>9.6402376347188241</v>
      </c>
      <c r="G68" s="2">
        <f>100*(C68/C73)</f>
        <v>14.82850169427361</v>
      </c>
      <c r="H68" s="2">
        <f>100*(D68/D73)</f>
        <v>13.644471182862222</v>
      </c>
      <c r="J68" s="2">
        <f t="shared" si="11"/>
        <v>16.123965245214929</v>
      </c>
      <c r="K68" s="2">
        <f t="shared" si="11"/>
        <v>83.876034754784499</v>
      </c>
      <c r="L68" s="2">
        <f t="shared" si="11"/>
        <v>100</v>
      </c>
      <c r="M68" s="2"/>
      <c r="Q68" s="2">
        <f t="shared" si="12"/>
        <v>0.56491309441245008</v>
      </c>
      <c r="R68" s="2"/>
      <c r="S68" s="2">
        <f t="shared" si="9"/>
        <v>-0.5649130944124181</v>
      </c>
      <c r="T68" s="2"/>
      <c r="V68" s="2">
        <f t="shared" si="10"/>
        <v>0</v>
      </c>
      <c r="W68" s="2"/>
      <c r="X68" s="2"/>
      <c r="AC68" s="2">
        <f t="shared" si="13"/>
        <v>6.5133829158010483</v>
      </c>
      <c r="AD68" s="2">
        <f t="shared" si="13"/>
        <v>2.0940077904642607</v>
      </c>
      <c r="AE68" s="2">
        <f t="shared" si="13"/>
        <v>2.7816206709549807</v>
      </c>
    </row>
    <row r="69" spans="1:31" hidden="1" x14ac:dyDescent="0.25">
      <c r="A69" t="s">
        <v>93</v>
      </c>
      <c r="B69" s="1">
        <v>3207.9818420417942</v>
      </c>
      <c r="C69" s="1">
        <v>3199.4403018401449</v>
      </c>
      <c r="D69" s="1">
        <v>6407.422143881905</v>
      </c>
      <c r="F69" s="2">
        <f>100*(B69/B73)</f>
        <v>5.4412785733483719</v>
      </c>
      <c r="G69" s="2">
        <f>100*(C69/C73)</f>
        <v>1.6046730707837107</v>
      </c>
      <c r="H69" s="2">
        <f>100*(D69/D73)</f>
        <v>2.4802372138461251</v>
      </c>
      <c r="J69" s="2">
        <f t="shared" si="11"/>
        <v>50.066653484114823</v>
      </c>
      <c r="K69" s="2">
        <f t="shared" si="11"/>
        <v>49.933346515885709</v>
      </c>
      <c r="L69" s="2">
        <f t="shared" si="11"/>
        <v>100</v>
      </c>
      <c r="M69" s="2"/>
      <c r="Q69" s="2">
        <f t="shared" si="12"/>
        <v>18.747954469568835</v>
      </c>
      <c r="R69" s="2"/>
      <c r="S69" s="2">
        <f t="shared" si="9"/>
        <v>-18.747954469567993</v>
      </c>
      <c r="T69" s="2"/>
      <c r="V69" s="2">
        <f t="shared" si="10"/>
        <v>0</v>
      </c>
      <c r="W69" s="2"/>
      <c r="X69" s="2"/>
      <c r="AC69" s="2">
        <f t="shared" si="13"/>
        <v>138.37790877479554</v>
      </c>
      <c r="AD69" s="2">
        <f t="shared" si="13"/>
        <v>8.4109911922822036</v>
      </c>
      <c r="AE69" s="2">
        <f t="shared" si="13"/>
        <v>49.114938928431485</v>
      </c>
    </row>
    <row r="70" spans="1:31" hidden="1" x14ac:dyDescent="0.25">
      <c r="A70" t="s">
        <v>94</v>
      </c>
      <c r="B70" s="1">
        <v>20936.355641277532</v>
      </c>
      <c r="C70" s="1">
        <v>86254.447993600377</v>
      </c>
      <c r="D70" s="1">
        <v>107190.8036348793</v>
      </c>
      <c r="F70" s="2">
        <f>100*(B70/B73)</f>
        <v>35.511592323221322</v>
      </c>
      <c r="G70" s="2">
        <f>100*(C70/C73)</f>
        <v>43.260750904162379</v>
      </c>
      <c r="H70" s="2">
        <f>100*(D70/D73)</f>
        <v>41.492290376271512</v>
      </c>
      <c r="J70" s="2">
        <f t="shared" si="11"/>
        <v>19.531858080467789</v>
      </c>
      <c r="K70" s="2">
        <f t="shared" si="11"/>
        <v>80.468141919530922</v>
      </c>
      <c r="L70" s="2">
        <f t="shared" si="11"/>
        <v>100</v>
      </c>
      <c r="M70" s="2"/>
      <c r="Q70" s="2">
        <f t="shared" si="12"/>
        <v>0.79772052014945061</v>
      </c>
      <c r="R70" s="2"/>
      <c r="S70" s="2">
        <f t="shared" si="9"/>
        <v>-0.797720520149511</v>
      </c>
      <c r="T70" s="2"/>
      <c r="V70" s="2">
        <f t="shared" si="10"/>
        <v>0</v>
      </c>
      <c r="W70" s="2"/>
      <c r="X70" s="2"/>
      <c r="AC70" s="2">
        <f t="shared" si="13"/>
        <v>3.977047722601089</v>
      </c>
      <c r="AD70" s="2">
        <f t="shared" si="13"/>
        <v>-1.2485567787211924</v>
      </c>
      <c r="AE70" s="2">
        <f t="shared" si="13"/>
        <v>-0.26958484308520281</v>
      </c>
    </row>
    <row r="71" spans="1:31" hidden="1" x14ac:dyDescent="0.25">
      <c r="A71" t="s">
        <v>95</v>
      </c>
      <c r="B71" s="1">
        <v>2676.7843804521203</v>
      </c>
      <c r="C71" s="1">
        <v>10423.81767395872</v>
      </c>
      <c r="D71" s="1">
        <v>13100.60205441098</v>
      </c>
      <c r="F71" s="2">
        <f>100*(B71/B73)</f>
        <v>4.5402780352264731</v>
      </c>
      <c r="G71" s="2">
        <f>100*(C71/C73)</f>
        <v>5.2280455136295219</v>
      </c>
      <c r="H71" s="2">
        <f>100*(D71/D73)</f>
        <v>5.0710878742653964</v>
      </c>
      <c r="J71" s="2">
        <f t="shared" si="11"/>
        <v>20.432529507686599</v>
      </c>
      <c r="K71" s="2">
        <f t="shared" si="11"/>
        <v>79.567470492312324</v>
      </c>
      <c r="L71" s="2">
        <f t="shared" si="11"/>
        <v>100</v>
      </c>
      <c r="M71" s="2"/>
      <c r="Q71" s="2">
        <f t="shared" si="12"/>
        <v>0.7874652646058955</v>
      </c>
      <c r="R71" s="2"/>
      <c r="S71" s="2">
        <f t="shared" si="9"/>
        <v>-0.78746526460803068</v>
      </c>
      <c r="T71" s="2"/>
      <c r="V71" s="2">
        <f t="shared" si="10"/>
        <v>0</v>
      </c>
      <c r="W71" s="2"/>
      <c r="X71" s="2"/>
      <c r="AC71" s="2">
        <f t="shared" si="13"/>
        <v>18.175292287111574</v>
      </c>
      <c r="AD71" s="2">
        <f t="shared" si="13"/>
        <v>12.507376380256611</v>
      </c>
      <c r="AE71" s="2">
        <f t="shared" si="13"/>
        <v>13.620842101404463</v>
      </c>
    </row>
    <row r="72" spans="1:31" hidden="1" x14ac:dyDescent="0.25">
      <c r="A72" s="183" t="s">
        <v>96</v>
      </c>
      <c r="B72" s="10">
        <v>2163.2375357376154</v>
      </c>
      <c r="C72" s="10">
        <v>7375.5268453150948</v>
      </c>
      <c r="D72" s="10">
        <v>9538.7643810527825</v>
      </c>
      <c r="F72" s="11">
        <f>100*(B72/B73)</f>
        <v>3.6692159219892084</v>
      </c>
      <c r="G72" s="11">
        <f>100*(C72/C73)</f>
        <v>3.6991811676287374</v>
      </c>
      <c r="H72" s="11">
        <f>100*(D72/D73)</f>
        <v>3.6923427020626565</v>
      </c>
      <c r="J72" s="11">
        <f t="shared" si="11"/>
        <v>22.678383167053983</v>
      </c>
      <c r="K72" s="11">
        <f t="shared" si="11"/>
        <v>77.321616832945267</v>
      </c>
      <c r="L72" s="11">
        <f t="shared" si="11"/>
        <v>100</v>
      </c>
      <c r="M72" s="2"/>
      <c r="Q72" s="11">
        <f t="shared" si="12"/>
        <v>2.9149350216904999</v>
      </c>
      <c r="R72" s="11"/>
      <c r="S72" s="11">
        <f t="shared" si="9"/>
        <v>-2.9149350216909795</v>
      </c>
      <c r="T72" s="11"/>
      <c r="V72" s="11">
        <f t="shared" si="10"/>
        <v>0</v>
      </c>
      <c r="W72" s="2"/>
      <c r="X72" s="2"/>
      <c r="AC72" s="11">
        <f t="shared" si="13"/>
        <v>30.76580061486629</v>
      </c>
      <c r="AD72" s="11">
        <f t="shared" si="13"/>
        <v>9.8179865791478136</v>
      </c>
      <c r="AE72" s="11">
        <f t="shared" si="13"/>
        <v>13.957996943684776</v>
      </c>
    </row>
    <row r="73" spans="1:31" hidden="1" x14ac:dyDescent="0.25">
      <c r="A73" s="19" t="s">
        <v>97</v>
      </c>
      <c r="B73" s="184">
        <v>58956.397817134995</v>
      </c>
      <c r="C73" s="184">
        <v>199382.6879812697</v>
      </c>
      <c r="D73" s="184">
        <v>258339.08579840473</v>
      </c>
      <c r="F73" s="21">
        <f>100*(B73/B73)</f>
        <v>100</v>
      </c>
      <c r="G73" s="21">
        <f>100*(C73/C73)</f>
        <v>100</v>
      </c>
      <c r="H73" s="21">
        <f>100*(D73/D73)</f>
        <v>100</v>
      </c>
      <c r="J73" s="21">
        <f t="shared" si="11"/>
        <v>22.821323236833663</v>
      </c>
      <c r="K73" s="21">
        <f t="shared" si="11"/>
        <v>77.178676763166322</v>
      </c>
      <c r="L73" s="21">
        <f t="shared" si="11"/>
        <v>100</v>
      </c>
      <c r="M73" s="2"/>
      <c r="Q73" s="21">
        <f t="shared" si="12"/>
        <v>1.3940857555240385</v>
      </c>
      <c r="R73" s="21"/>
      <c r="S73" s="21">
        <f t="shared" si="9"/>
        <v>-1.3940857555237329</v>
      </c>
      <c r="T73" s="21"/>
      <c r="V73" s="21">
        <f t="shared" si="10"/>
        <v>0</v>
      </c>
      <c r="W73" s="2"/>
      <c r="X73" s="2"/>
      <c r="AC73" s="21">
        <f t="shared" si="13"/>
        <v>12.007785062623041</v>
      </c>
      <c r="AD73" s="21">
        <f t="shared" si="13"/>
        <v>3.2996560622901367</v>
      </c>
      <c r="AE73" s="21">
        <f t="shared" si="13"/>
        <v>5.1655675433699466</v>
      </c>
    </row>
    <row r="74" spans="1:31" hidden="1" x14ac:dyDescent="0.25"/>
    <row r="75" spans="1:31" hidden="1" x14ac:dyDescent="0.25"/>
    <row r="76" spans="1:31" hidden="1" x14ac:dyDescent="0.25"/>
    <row r="77" spans="1:31" hidden="1" x14ac:dyDescent="0.25">
      <c r="A77" s="189" t="s">
        <v>98</v>
      </c>
      <c r="B77" s="1"/>
      <c r="C77" s="1"/>
      <c r="D77" s="1"/>
      <c r="F77" s="2"/>
      <c r="G77" s="2"/>
      <c r="H77" s="2"/>
      <c r="J77" s="2"/>
      <c r="K77" s="2"/>
      <c r="L77" s="2"/>
      <c r="M77" s="2"/>
    </row>
    <row r="78" spans="1:31" hidden="1" x14ac:dyDescent="0.25">
      <c r="A78" s="182"/>
      <c r="B78" s="619">
        <v>2019</v>
      </c>
      <c r="C78" s="619"/>
      <c r="D78" s="619">
        <v>2020</v>
      </c>
      <c r="E78" s="619"/>
      <c r="F78" s="619">
        <v>2021</v>
      </c>
      <c r="G78" s="619"/>
      <c r="H78" s="2"/>
      <c r="J78" s="2"/>
      <c r="K78" s="2"/>
      <c r="L78" s="2"/>
      <c r="M78" s="2"/>
    </row>
    <row r="79" spans="1:31" hidden="1" x14ac:dyDescent="0.25">
      <c r="A79" s="189"/>
      <c r="B79" s="185" t="s">
        <v>99</v>
      </c>
      <c r="C79" s="185" t="s">
        <v>100</v>
      </c>
      <c r="D79" s="185" t="s">
        <v>99</v>
      </c>
      <c r="E79" s="185" t="s">
        <v>100</v>
      </c>
      <c r="F79" s="185" t="s">
        <v>99</v>
      </c>
      <c r="G79" s="185" t="s">
        <v>100</v>
      </c>
    </row>
    <row r="80" spans="1:31" hidden="1" x14ac:dyDescent="0.25">
      <c r="A80" s="182" t="s">
        <v>62</v>
      </c>
      <c r="B80" s="13">
        <v>9856.8228209864792</v>
      </c>
      <c r="C80" s="13">
        <v>24074.712718389696</v>
      </c>
      <c r="D80" s="13">
        <v>9305.9772606379302</v>
      </c>
      <c r="E80" s="13">
        <v>23941.00215411434</v>
      </c>
      <c r="F80" s="13">
        <v>10189.067649523007</v>
      </c>
      <c r="G80" s="13">
        <v>24549.889139946412</v>
      </c>
    </row>
    <row r="81" spans="1:28" hidden="1" x14ac:dyDescent="0.25">
      <c r="A81" t="s">
        <v>63</v>
      </c>
      <c r="B81" s="1">
        <v>7188.008546686835</v>
      </c>
      <c r="C81" s="1">
        <v>14800.17444978124</v>
      </c>
      <c r="D81" s="1">
        <v>6020.9057624938787</v>
      </c>
      <c r="E81" s="1">
        <v>12106.608053803995</v>
      </c>
      <c r="F81" s="1">
        <v>6993.3200589387288</v>
      </c>
      <c r="G81" s="1">
        <v>13696.111318451452</v>
      </c>
    </row>
    <row r="82" spans="1:28" hidden="1" x14ac:dyDescent="0.25">
      <c r="A82" t="s">
        <v>64</v>
      </c>
      <c r="B82" s="1">
        <v>5770.9416115820686</v>
      </c>
      <c r="C82" s="1">
        <v>17148.170994091983</v>
      </c>
      <c r="D82" s="1">
        <v>5202.580665559819</v>
      </c>
      <c r="E82" s="1">
        <v>16148.959713117176</v>
      </c>
      <c r="F82" s="1">
        <v>5712.2770749849269</v>
      </c>
      <c r="G82" s="1">
        <v>18191.128133386475</v>
      </c>
    </row>
    <row r="83" spans="1:28" hidden="1" x14ac:dyDescent="0.25">
      <c r="A83" t="s">
        <v>65</v>
      </c>
      <c r="B83" s="1">
        <v>238.44192671833432</v>
      </c>
      <c r="C83" s="1">
        <v>1107.23335734802</v>
      </c>
      <c r="D83" s="1">
        <v>306.60886690722907</v>
      </c>
      <c r="E83" s="1">
        <v>1174.0429628519294</v>
      </c>
      <c r="F83" s="1">
        <v>335.607446319193</v>
      </c>
      <c r="G83" s="1">
        <v>1767.7630075880852</v>
      </c>
    </row>
    <row r="84" spans="1:28" hidden="1" x14ac:dyDescent="0.25">
      <c r="A84" t="s">
        <v>66</v>
      </c>
      <c r="B84" s="1">
        <v>1097.6661520818761</v>
      </c>
      <c r="C84" s="1">
        <v>4783.4967071680185</v>
      </c>
      <c r="D84" s="1">
        <v>1063.2358415822562</v>
      </c>
      <c r="E84" s="1">
        <v>4406.8607081346508</v>
      </c>
      <c r="F84" s="1">
        <v>1058.2293374182584</v>
      </c>
      <c r="G84" s="1">
        <v>4359.0983017917379</v>
      </c>
    </row>
    <row r="85" spans="1:28" hidden="1" x14ac:dyDescent="0.25">
      <c r="A85" t="s">
        <v>67</v>
      </c>
      <c r="B85" s="1">
        <v>5230.3701892017971</v>
      </c>
      <c r="C85" s="1">
        <v>28715.134981502903</v>
      </c>
      <c r="D85" s="1">
        <v>5335.9837936373096</v>
      </c>
      <c r="E85" s="1">
        <v>28959.06028693714</v>
      </c>
      <c r="F85" s="1">
        <v>5683.5368504419948</v>
      </c>
      <c r="G85" s="1">
        <v>29565.465265390845</v>
      </c>
    </row>
    <row r="86" spans="1:28" hidden="1" x14ac:dyDescent="0.25">
      <c r="A86" t="s">
        <v>68</v>
      </c>
      <c r="B86" s="1">
        <v>2223.265541489216</v>
      </c>
      <c r="C86" s="1">
        <v>4655.818050004932</v>
      </c>
      <c r="D86" s="1">
        <v>1345.7546710305667</v>
      </c>
      <c r="E86" s="1">
        <v>2951.2139559405796</v>
      </c>
      <c r="F86" s="1">
        <v>3207.9818420417942</v>
      </c>
      <c r="G86" s="1">
        <v>3199.4403018401449</v>
      </c>
    </row>
    <row r="87" spans="1:28" hidden="1" x14ac:dyDescent="0.25">
      <c r="A87" t="s">
        <v>69</v>
      </c>
      <c r="B87" s="1">
        <v>20891.988534338059</v>
      </c>
      <c r="C87" s="1">
        <v>85752.28354393995</v>
      </c>
      <c r="D87" s="1">
        <v>20135.555009345277</v>
      </c>
      <c r="E87" s="1">
        <v>87344.999910861457</v>
      </c>
      <c r="F87" s="1">
        <v>20936.355641277532</v>
      </c>
      <c r="G87" s="1">
        <v>86254.447993600377</v>
      </c>
    </row>
    <row r="88" spans="1:28" hidden="1" x14ac:dyDescent="0.25">
      <c r="A88" t="s">
        <v>70</v>
      </c>
      <c r="B88" s="1">
        <v>3142.6415704293495</v>
      </c>
      <c r="C88" s="1">
        <v>10069.320296017602</v>
      </c>
      <c r="D88" s="1">
        <v>2265.096475453402</v>
      </c>
      <c r="E88" s="1">
        <v>9265.0082237522929</v>
      </c>
      <c r="F88" s="1">
        <v>2676.7843804521203</v>
      </c>
      <c r="G88" s="1">
        <v>10423.81767395872</v>
      </c>
    </row>
    <row r="89" spans="1:28" hidden="1" x14ac:dyDescent="0.25">
      <c r="A89" s="183" t="s">
        <v>71</v>
      </c>
      <c r="B89" s="10">
        <v>2267.1220810281752</v>
      </c>
      <c r="C89" s="10">
        <v>6888.18364465383</v>
      </c>
      <c r="D89" s="10">
        <v>1654.2838613505837</v>
      </c>
      <c r="E89" s="10">
        <v>6716.137378824933</v>
      </c>
      <c r="F89" s="10">
        <v>2163.2375357376154</v>
      </c>
      <c r="G89" s="10">
        <v>7375.5268453150948</v>
      </c>
    </row>
    <row r="90" spans="1:28" hidden="1" x14ac:dyDescent="0.25">
      <c r="A90" s="188" t="s">
        <v>1</v>
      </c>
      <c r="B90" s="184">
        <v>57907.268974542174</v>
      </c>
      <c r="C90" s="184">
        <v>197994.52874289794</v>
      </c>
      <c r="D90" s="184">
        <v>52635.98220799808</v>
      </c>
      <c r="E90" s="184">
        <v>193013.89334833901</v>
      </c>
      <c r="F90" s="184">
        <v>58956.397817134995</v>
      </c>
      <c r="G90" s="184">
        <v>199382.6879812697</v>
      </c>
    </row>
    <row r="91" spans="1:28" hidden="1" x14ac:dyDescent="0.25">
      <c r="A91" s="189"/>
      <c r="B91" s="1"/>
      <c r="C91" s="1"/>
      <c r="D91" s="1"/>
      <c r="E91" s="1"/>
      <c r="F91" s="1"/>
      <c r="G91" s="1"/>
    </row>
    <row r="92" spans="1:28" hidden="1" x14ac:dyDescent="0.25">
      <c r="A92" s="189"/>
      <c r="B92" s="1"/>
      <c r="C92" s="1"/>
      <c r="D92" s="1"/>
      <c r="E92" s="1"/>
      <c r="F92" s="1"/>
      <c r="G92" s="1"/>
    </row>
    <row r="93" spans="1:28" hidden="1" x14ac:dyDescent="0.25">
      <c r="A93" s="189" t="s">
        <v>98</v>
      </c>
    </row>
    <row r="94" spans="1:28" hidden="1" x14ac:dyDescent="0.25">
      <c r="A94" s="182"/>
      <c r="B94" s="619">
        <v>2019</v>
      </c>
      <c r="C94" s="619"/>
      <c r="D94" s="619">
        <v>2020</v>
      </c>
      <c r="E94" s="619"/>
      <c r="F94" s="619">
        <v>2021</v>
      </c>
      <c r="G94" s="619"/>
      <c r="K94" s="182"/>
      <c r="L94" s="727">
        <v>2019</v>
      </c>
      <c r="M94" s="619"/>
      <c r="N94" s="619"/>
      <c r="O94" s="619"/>
      <c r="P94" s="729"/>
      <c r="Q94" s="727">
        <v>2020</v>
      </c>
      <c r="R94" s="619"/>
      <c r="S94" s="619"/>
      <c r="T94" s="619"/>
      <c r="U94" s="729"/>
      <c r="V94" s="727">
        <v>2021</v>
      </c>
      <c r="W94" s="619"/>
      <c r="X94" s="619"/>
      <c r="Y94" s="619"/>
      <c r="Z94" s="729"/>
      <c r="AA94" s="185"/>
      <c r="AB94" s="185"/>
    </row>
    <row r="95" spans="1:28" hidden="1" x14ac:dyDescent="0.25">
      <c r="A95" s="189"/>
      <c r="B95" s="192" t="s">
        <v>99</v>
      </c>
      <c r="C95" s="185" t="s">
        <v>100</v>
      </c>
      <c r="D95" s="192" t="s">
        <v>99</v>
      </c>
      <c r="E95" s="185" t="s">
        <v>100</v>
      </c>
      <c r="F95" s="192" t="s">
        <v>99</v>
      </c>
      <c r="G95" s="185" t="s">
        <v>100</v>
      </c>
      <c r="K95" s="189" t="s">
        <v>101</v>
      </c>
      <c r="L95" s="723" t="s">
        <v>99</v>
      </c>
      <c r="M95" s="724"/>
      <c r="N95" s="620" t="s">
        <v>100</v>
      </c>
      <c r="O95" s="620"/>
      <c r="P95" s="193" t="s">
        <v>1</v>
      </c>
      <c r="Q95" s="723" t="s">
        <v>99</v>
      </c>
      <c r="R95" s="724"/>
      <c r="S95" s="620" t="s">
        <v>100</v>
      </c>
      <c r="T95" s="620"/>
      <c r="U95" s="193" t="s">
        <v>1</v>
      </c>
      <c r="V95" s="723" t="s">
        <v>99</v>
      </c>
      <c r="W95" s="724"/>
      <c r="X95" s="620" t="s">
        <v>100</v>
      </c>
      <c r="Y95" s="620" t="s">
        <v>100</v>
      </c>
      <c r="Z95" s="193" t="s">
        <v>1</v>
      </c>
      <c r="AA95" s="185"/>
      <c r="AB95" s="185"/>
    </row>
    <row r="96" spans="1:28" hidden="1" x14ac:dyDescent="0.25">
      <c r="A96" s="182" t="s">
        <v>62</v>
      </c>
      <c r="B96" s="194">
        <f t="shared" ref="B96:G106" si="14">B80/B$90*100</f>
        <v>17.02173664124938</v>
      </c>
      <c r="C96" s="14">
        <f t="shared" si="14"/>
        <v>12.159281810080449</v>
      </c>
      <c r="D96" s="194">
        <f t="shared" si="14"/>
        <v>17.679877662136377</v>
      </c>
      <c r="E96" s="14">
        <f t="shared" si="14"/>
        <v>12.403771427431478</v>
      </c>
      <c r="F96" s="194">
        <f t="shared" si="14"/>
        <v>17.28237820961591</v>
      </c>
      <c r="G96" s="14">
        <f t="shared" si="14"/>
        <v>12.312949227694565</v>
      </c>
      <c r="K96" s="182" t="s">
        <v>62</v>
      </c>
      <c r="L96" s="195">
        <v>9856.8228209864792</v>
      </c>
      <c r="M96" s="196">
        <v>17.02173664124938</v>
      </c>
      <c r="N96" s="13">
        <v>24074.712718389696</v>
      </c>
      <c r="O96" s="14">
        <v>12.159281810080449</v>
      </c>
      <c r="P96" s="197">
        <f>N96+L96</f>
        <v>33931.535539376171</v>
      </c>
      <c r="Q96" s="195">
        <v>9305.9772606379302</v>
      </c>
      <c r="R96" s="196">
        <v>17.679877662136377</v>
      </c>
      <c r="S96" s="13">
        <v>23941.00215411434</v>
      </c>
      <c r="T96" s="14">
        <v>12.403771427431478</v>
      </c>
      <c r="U96" s="197">
        <f>S96+Q96</f>
        <v>33246.97941475227</v>
      </c>
      <c r="V96" s="195">
        <v>10189.067649523007</v>
      </c>
      <c r="W96" s="194">
        <v>17.28237820961591</v>
      </c>
      <c r="X96" s="13">
        <v>24549.889139946412</v>
      </c>
      <c r="Y96" s="14">
        <v>12.312949227694565</v>
      </c>
      <c r="Z96" s="197">
        <f>X96+V96</f>
        <v>34738.956789469419</v>
      </c>
      <c r="AA96" s="2"/>
      <c r="AB96" s="2"/>
    </row>
    <row r="97" spans="1:29" hidden="1" x14ac:dyDescent="0.25">
      <c r="A97" t="s">
        <v>63</v>
      </c>
      <c r="B97" s="198">
        <f t="shared" si="14"/>
        <v>12.412964164908045</v>
      </c>
      <c r="C97" s="2">
        <f t="shared" si="14"/>
        <v>7.4750421356338217</v>
      </c>
      <c r="D97" s="198">
        <f t="shared" si="14"/>
        <v>11.438763959417475</v>
      </c>
      <c r="E97" s="2">
        <f t="shared" si="14"/>
        <v>6.2724023870938508</v>
      </c>
      <c r="F97" s="198">
        <f t="shared" si="14"/>
        <v>11.861850991354498</v>
      </c>
      <c r="G97" s="2">
        <f t="shared" si="14"/>
        <v>6.8692580369555873</v>
      </c>
      <c r="K97" t="s">
        <v>63</v>
      </c>
      <c r="L97" s="199">
        <v>7188.008546686835</v>
      </c>
      <c r="M97" s="198">
        <v>12.412964164908045</v>
      </c>
      <c r="N97" s="1">
        <v>14800.17444978124</v>
      </c>
      <c r="O97" s="2">
        <v>7.4750421356338217</v>
      </c>
      <c r="P97" s="17">
        <f t="shared" ref="P97:P106" si="15">N97+L97</f>
        <v>21988.182996468073</v>
      </c>
      <c r="Q97" s="199">
        <v>6020.9057624938787</v>
      </c>
      <c r="R97" s="198">
        <v>11.438763959417475</v>
      </c>
      <c r="S97" s="1">
        <v>12106.608053803995</v>
      </c>
      <c r="T97" s="2">
        <v>6.2724023870938508</v>
      </c>
      <c r="U97" s="17">
        <f t="shared" ref="U97:U106" si="16">S97+Q97</f>
        <v>18127.513816297873</v>
      </c>
      <c r="V97" s="199">
        <v>6993.3200589387288</v>
      </c>
      <c r="W97" s="198">
        <v>11.861850991354498</v>
      </c>
      <c r="X97" s="1">
        <v>13696.111318451452</v>
      </c>
      <c r="Y97" s="2">
        <v>6.8692580369555873</v>
      </c>
      <c r="Z97" s="17">
        <f t="shared" ref="Z97:Z106" si="17">X97+V97</f>
        <v>20689.431377390181</v>
      </c>
      <c r="AA97" s="2"/>
      <c r="AB97" s="2"/>
    </row>
    <row r="98" spans="1:29" hidden="1" x14ac:dyDescent="0.25">
      <c r="A98" t="s">
        <v>64</v>
      </c>
      <c r="B98" s="198">
        <f t="shared" si="14"/>
        <v>9.9658328112816932</v>
      </c>
      <c r="C98" s="2">
        <f t="shared" si="14"/>
        <v>8.6609317454218218</v>
      </c>
      <c r="D98" s="198">
        <f t="shared" si="14"/>
        <v>9.8840763434434074</v>
      </c>
      <c r="E98" s="2">
        <f t="shared" si="14"/>
        <v>8.3667343489997261</v>
      </c>
      <c r="F98" s="198">
        <f t="shared" si="14"/>
        <v>9.6889859056564003</v>
      </c>
      <c r="G98" s="2">
        <f t="shared" si="14"/>
        <v>9.1237249921594881</v>
      </c>
      <c r="K98" s="183" t="s">
        <v>64</v>
      </c>
      <c r="L98" s="200">
        <v>5770.9416115820686</v>
      </c>
      <c r="M98" s="201">
        <v>9.9658328112816932</v>
      </c>
      <c r="N98" s="10">
        <v>17148.170994091983</v>
      </c>
      <c r="O98" s="11">
        <v>8.6609317454218218</v>
      </c>
      <c r="P98" s="18">
        <f t="shared" si="15"/>
        <v>22919.11260567405</v>
      </c>
      <c r="Q98" s="200">
        <v>5202.580665559819</v>
      </c>
      <c r="R98" s="201">
        <v>9.8840763434434074</v>
      </c>
      <c r="S98" s="10">
        <v>16148.959713117176</v>
      </c>
      <c r="T98" s="11">
        <v>8.3667343489997261</v>
      </c>
      <c r="U98" s="18">
        <f t="shared" si="16"/>
        <v>21351.540378676997</v>
      </c>
      <c r="V98" s="200">
        <v>5712.2770749849269</v>
      </c>
      <c r="W98" s="201">
        <v>9.6889859056564003</v>
      </c>
      <c r="X98" s="10">
        <v>18191.128133386475</v>
      </c>
      <c r="Y98" s="11">
        <v>9.1237249921594881</v>
      </c>
      <c r="Z98" s="18">
        <f t="shared" si="17"/>
        <v>23903.405208371401</v>
      </c>
      <c r="AA98" s="2"/>
      <c r="AB98" s="2"/>
    </row>
    <row r="99" spans="1:29" hidden="1" x14ac:dyDescent="0.25">
      <c r="A99" t="s">
        <v>65</v>
      </c>
      <c r="B99" s="198">
        <f t="shared" si="14"/>
        <v>0.41176510469378336</v>
      </c>
      <c r="C99" s="2">
        <f t="shared" si="14"/>
        <v>0.5592242191630441</v>
      </c>
      <c r="D99" s="198">
        <f t="shared" si="14"/>
        <v>0.58250811335793706</v>
      </c>
      <c r="E99" s="2">
        <f t="shared" si="14"/>
        <v>0.60826862900127732</v>
      </c>
      <c r="F99" s="198">
        <f t="shared" si="14"/>
        <v>0.56924686504787203</v>
      </c>
      <c r="G99" s="2">
        <f t="shared" si="14"/>
        <v>0.88661810385170026</v>
      </c>
      <c r="K99" t="s">
        <v>65</v>
      </c>
      <c r="L99" s="199">
        <v>238.44192671833432</v>
      </c>
      <c r="M99" s="198">
        <v>0.41176510469378336</v>
      </c>
      <c r="N99" s="1">
        <v>1107.23335734802</v>
      </c>
      <c r="O99" s="2">
        <v>0.5592242191630441</v>
      </c>
      <c r="P99" s="17">
        <f t="shared" si="15"/>
        <v>1345.6752840663544</v>
      </c>
      <c r="Q99" s="199">
        <v>306.60886690722907</v>
      </c>
      <c r="R99" s="198">
        <v>0.58250811335793706</v>
      </c>
      <c r="S99" s="1">
        <v>1174.0429628519294</v>
      </c>
      <c r="T99" s="2">
        <v>0.60826862900127732</v>
      </c>
      <c r="U99" s="17">
        <f t="shared" si="16"/>
        <v>1480.6518297591583</v>
      </c>
      <c r="V99" s="199">
        <v>335.607446319193</v>
      </c>
      <c r="W99" s="198">
        <v>0.56924686504787203</v>
      </c>
      <c r="X99" s="1">
        <v>1767.7630075880852</v>
      </c>
      <c r="Y99" s="2">
        <v>0.88661810385170026</v>
      </c>
      <c r="Z99" s="17">
        <f t="shared" si="17"/>
        <v>2103.3704539072783</v>
      </c>
      <c r="AA99" s="2"/>
      <c r="AB99" s="2"/>
    </row>
    <row r="100" spans="1:29" hidden="1" x14ac:dyDescent="0.25">
      <c r="A100" t="s">
        <v>66</v>
      </c>
      <c r="B100" s="198">
        <f t="shared" si="14"/>
        <v>1.8955584877685117</v>
      </c>
      <c r="C100" s="2">
        <f t="shared" si="14"/>
        <v>2.4159741875390597</v>
      </c>
      <c r="D100" s="198">
        <f t="shared" si="14"/>
        <v>2.0199791036115529</v>
      </c>
      <c r="E100" s="2">
        <f t="shared" si="14"/>
        <v>2.2831831593497953</v>
      </c>
      <c r="F100" s="198">
        <f t="shared" si="14"/>
        <v>1.7949355398214244</v>
      </c>
      <c r="G100" s="2">
        <f t="shared" si="14"/>
        <v>2.1862972888605241</v>
      </c>
      <c r="K100" t="s">
        <v>66</v>
      </c>
      <c r="L100" s="199">
        <v>1097.6661520818761</v>
      </c>
      <c r="M100" s="198">
        <v>1.8955584877685117</v>
      </c>
      <c r="N100" s="1">
        <v>4783.4967071680185</v>
      </c>
      <c r="O100" s="2">
        <v>2.4159741875390597</v>
      </c>
      <c r="P100" s="17">
        <f t="shared" si="15"/>
        <v>5881.1628592498946</v>
      </c>
      <c r="Q100" s="199">
        <v>1063.2358415822562</v>
      </c>
      <c r="R100" s="198">
        <v>2.0199791036115529</v>
      </c>
      <c r="S100" s="1">
        <v>4406.8607081346508</v>
      </c>
      <c r="T100" s="2">
        <v>2.2831831593497953</v>
      </c>
      <c r="U100" s="17">
        <f t="shared" si="16"/>
        <v>5470.0965497169072</v>
      </c>
      <c r="V100" s="199">
        <v>1058.2293374182584</v>
      </c>
      <c r="W100" s="198">
        <v>1.7949355398214244</v>
      </c>
      <c r="X100" s="1">
        <v>4359.0983017917379</v>
      </c>
      <c r="Y100" s="2">
        <v>2.1862972888605241</v>
      </c>
      <c r="Z100" s="17">
        <f t="shared" si="17"/>
        <v>5417.3276392099961</v>
      </c>
      <c r="AA100" s="2"/>
      <c r="AB100" s="2"/>
    </row>
    <row r="101" spans="1:29" hidden="1" x14ac:dyDescent="0.25">
      <c r="A101" t="s">
        <v>67</v>
      </c>
      <c r="B101" s="198">
        <f t="shared" si="14"/>
        <v>9.0323206081454632</v>
      </c>
      <c r="C101" s="2">
        <f t="shared" si="14"/>
        <v>14.502994180607082</v>
      </c>
      <c r="D101" s="198">
        <f t="shared" si="14"/>
        <v>10.137521083109004</v>
      </c>
      <c r="E101" s="2">
        <f t="shared" si="14"/>
        <v>15.003614395091081</v>
      </c>
      <c r="F101" s="198">
        <f t="shared" si="14"/>
        <v>9.6402376347188241</v>
      </c>
      <c r="G101" s="2">
        <f t="shared" si="14"/>
        <v>14.82850169427361</v>
      </c>
      <c r="K101" s="189" t="s">
        <v>67</v>
      </c>
      <c r="L101" s="202">
        <v>5230.3701892017971</v>
      </c>
      <c r="M101" s="203">
        <v>9.0323206081454632</v>
      </c>
      <c r="N101" s="204">
        <v>28715.134981502903</v>
      </c>
      <c r="O101" s="205">
        <v>14.502994180607082</v>
      </c>
      <c r="P101" s="206">
        <f t="shared" si="15"/>
        <v>33945.505170704702</v>
      </c>
      <c r="Q101" s="202">
        <v>5335.9837936373096</v>
      </c>
      <c r="R101" s="203">
        <v>10.137521083109004</v>
      </c>
      <c r="S101" s="204">
        <v>28959.06028693714</v>
      </c>
      <c r="T101" s="205">
        <v>15.003614395091081</v>
      </c>
      <c r="U101" s="206">
        <f t="shared" si="16"/>
        <v>34295.044080574451</v>
      </c>
      <c r="V101" s="202">
        <v>5683.5368504419948</v>
      </c>
      <c r="W101" s="203">
        <v>9.6402376347188241</v>
      </c>
      <c r="X101" s="204">
        <v>29565.465265390845</v>
      </c>
      <c r="Y101" s="205">
        <v>14.82850169427361</v>
      </c>
      <c r="Z101" s="206">
        <f t="shared" si="17"/>
        <v>35249.002115832838</v>
      </c>
      <c r="AA101" s="2"/>
      <c r="AB101" s="2"/>
    </row>
    <row r="102" spans="1:29" hidden="1" x14ac:dyDescent="0.25">
      <c r="A102" t="s">
        <v>68</v>
      </c>
      <c r="B102" s="198">
        <f t="shared" si="14"/>
        <v>3.8393548527847732</v>
      </c>
      <c r="C102" s="2">
        <f t="shared" si="14"/>
        <v>2.3514882353394002</v>
      </c>
      <c r="D102" s="198">
        <f t="shared" si="14"/>
        <v>2.5567199747743627</v>
      </c>
      <c r="E102" s="2">
        <f t="shared" si="14"/>
        <v>1.5290163338731368</v>
      </c>
      <c r="F102" s="198">
        <f t="shared" si="14"/>
        <v>5.4412785733483719</v>
      </c>
      <c r="G102" s="2">
        <f t="shared" si="14"/>
        <v>1.6046730707837107</v>
      </c>
      <c r="K102" t="s">
        <v>68</v>
      </c>
      <c r="L102" s="199">
        <v>2223.265541489216</v>
      </c>
      <c r="M102" s="198">
        <v>3.8393548527847732</v>
      </c>
      <c r="N102" s="1">
        <v>4655.818050004932</v>
      </c>
      <c r="O102" s="2">
        <v>2.3514882353394002</v>
      </c>
      <c r="P102" s="17">
        <f t="shared" si="15"/>
        <v>6879.0835914941481</v>
      </c>
      <c r="Q102" s="199">
        <v>1345.7546710305667</v>
      </c>
      <c r="R102" s="198">
        <v>2.5567199747743627</v>
      </c>
      <c r="S102" s="1">
        <v>2951.2139559405796</v>
      </c>
      <c r="T102" s="2">
        <v>1.5290163338731368</v>
      </c>
      <c r="U102" s="17">
        <f t="shared" si="16"/>
        <v>4296.9686269711465</v>
      </c>
      <c r="V102" s="199">
        <v>3207.9818420417942</v>
      </c>
      <c r="W102" s="198">
        <v>5.4412785733483719</v>
      </c>
      <c r="X102" s="1">
        <v>3199.4403018401449</v>
      </c>
      <c r="Y102" s="2">
        <v>1.6046730707837107</v>
      </c>
      <c r="Z102" s="17">
        <f t="shared" si="17"/>
        <v>6407.4221438819386</v>
      </c>
      <c r="AA102" s="2"/>
      <c r="AB102" s="2"/>
    </row>
    <row r="103" spans="1:29" hidden="1" x14ac:dyDescent="0.25">
      <c r="A103" t="s">
        <v>69</v>
      </c>
      <c r="B103" s="198">
        <f t="shared" si="14"/>
        <v>36.078352345580008</v>
      </c>
      <c r="C103" s="2">
        <f t="shared" si="14"/>
        <v>43.310430893417241</v>
      </c>
      <c r="D103" s="198">
        <f t="shared" si="14"/>
        <v>38.254354083822264</v>
      </c>
      <c r="E103" s="2">
        <f t="shared" si="14"/>
        <v>45.253219027724001</v>
      </c>
      <c r="F103" s="198">
        <f t="shared" si="14"/>
        <v>35.511592323221322</v>
      </c>
      <c r="G103" s="2">
        <f t="shared" si="14"/>
        <v>43.260750904162379</v>
      </c>
      <c r="K103" s="189" t="s">
        <v>69</v>
      </c>
      <c r="L103" s="202">
        <v>20891.988534338059</v>
      </c>
      <c r="M103" s="203">
        <v>36.078352345580008</v>
      </c>
      <c r="N103" s="204">
        <v>85752.28354393995</v>
      </c>
      <c r="O103" s="205">
        <v>43.310430893417241</v>
      </c>
      <c r="P103" s="206">
        <f t="shared" si="15"/>
        <v>106644.27207827801</v>
      </c>
      <c r="Q103" s="202">
        <v>20135.555009345277</v>
      </c>
      <c r="R103" s="203">
        <v>38.254354083822264</v>
      </c>
      <c r="S103" s="204">
        <v>87344.999910861457</v>
      </c>
      <c r="T103" s="205">
        <v>45.253219027724001</v>
      </c>
      <c r="U103" s="206">
        <f t="shared" si="16"/>
        <v>107480.55492020673</v>
      </c>
      <c r="V103" s="202">
        <v>20936.355641277532</v>
      </c>
      <c r="W103" s="203">
        <v>35.511592323221322</v>
      </c>
      <c r="X103" s="204">
        <v>86254.447993600377</v>
      </c>
      <c r="Y103" s="205">
        <v>43.260750904162379</v>
      </c>
      <c r="Z103" s="206">
        <f t="shared" si="17"/>
        <v>107190.80363487791</v>
      </c>
      <c r="AA103" s="2"/>
      <c r="AB103" s="2"/>
    </row>
    <row r="104" spans="1:29" hidden="1" x14ac:dyDescent="0.25">
      <c r="A104" t="s">
        <v>70</v>
      </c>
      <c r="B104" s="198">
        <f t="shared" si="14"/>
        <v>5.4270243202299042</v>
      </c>
      <c r="C104" s="2">
        <f t="shared" si="14"/>
        <v>5.0856558309714348</v>
      </c>
      <c r="D104" s="198">
        <f t="shared" si="14"/>
        <v>4.3033232789360181</v>
      </c>
      <c r="E104" s="2">
        <f t="shared" si="14"/>
        <v>4.8001768489439272</v>
      </c>
      <c r="F104" s="198">
        <f t="shared" si="14"/>
        <v>4.5402780352264731</v>
      </c>
      <c r="G104" s="2">
        <f t="shared" si="14"/>
        <v>5.2280455136295219</v>
      </c>
      <c r="K104" t="s">
        <v>70</v>
      </c>
      <c r="L104" s="199">
        <v>3142.6415704293495</v>
      </c>
      <c r="M104" s="198">
        <v>5.4270243202299042</v>
      </c>
      <c r="N104" s="1">
        <v>10069.320296017602</v>
      </c>
      <c r="O104" s="2">
        <v>5.0856558309714348</v>
      </c>
      <c r="P104" s="17">
        <f t="shared" si="15"/>
        <v>13211.961866446953</v>
      </c>
      <c r="Q104" s="199">
        <v>2265.096475453402</v>
      </c>
      <c r="R104" s="198">
        <v>4.3033232789360181</v>
      </c>
      <c r="S104" s="1">
        <v>9265.0082237522929</v>
      </c>
      <c r="T104" s="2">
        <v>4.8001768489439272</v>
      </c>
      <c r="U104" s="17">
        <f t="shared" si="16"/>
        <v>11530.104699205694</v>
      </c>
      <c r="V104" s="199">
        <v>2676.7843804521203</v>
      </c>
      <c r="W104" s="198">
        <v>4.5402780352264731</v>
      </c>
      <c r="X104" s="1">
        <v>10423.81767395872</v>
      </c>
      <c r="Y104" s="2">
        <v>5.2280455136295219</v>
      </c>
      <c r="Z104" s="17">
        <f t="shared" si="17"/>
        <v>13100.60205441084</v>
      </c>
      <c r="AA104" s="2"/>
      <c r="AB104" s="2"/>
    </row>
    <row r="105" spans="1:29" hidden="1" x14ac:dyDescent="0.25">
      <c r="A105" s="183" t="s">
        <v>71</v>
      </c>
      <c r="B105" s="201">
        <f t="shared" si="14"/>
        <v>3.9150906633584679</v>
      </c>
      <c r="C105" s="11">
        <f t="shared" si="14"/>
        <v>3.4789767618267629</v>
      </c>
      <c r="D105" s="201">
        <f t="shared" si="14"/>
        <v>3.1428763973919227</v>
      </c>
      <c r="E105" s="11">
        <f t="shared" si="14"/>
        <v>3.4796134424914595</v>
      </c>
      <c r="F105" s="201">
        <f t="shared" si="14"/>
        <v>3.6692159219892084</v>
      </c>
      <c r="G105" s="11">
        <f t="shared" si="14"/>
        <v>3.6991811676287374</v>
      </c>
      <c r="K105" s="183" t="s">
        <v>71</v>
      </c>
      <c r="L105" s="200">
        <v>2267.1220810281752</v>
      </c>
      <c r="M105" s="201">
        <v>3.9150906633584679</v>
      </c>
      <c r="N105" s="10">
        <v>6888.18364465383</v>
      </c>
      <c r="O105" s="11">
        <v>3.4789767618267629</v>
      </c>
      <c r="P105" s="18">
        <f t="shared" si="15"/>
        <v>9155.3057256820048</v>
      </c>
      <c r="Q105" s="200">
        <v>1654.2838613505837</v>
      </c>
      <c r="R105" s="201">
        <v>3.1428763973919227</v>
      </c>
      <c r="S105" s="10">
        <v>6716.137378824933</v>
      </c>
      <c r="T105" s="11">
        <v>3.4796134424914595</v>
      </c>
      <c r="U105" s="18">
        <f t="shared" si="16"/>
        <v>8370.4212401755176</v>
      </c>
      <c r="V105" s="200">
        <v>2163.2375357376154</v>
      </c>
      <c r="W105" s="201">
        <v>3.6692159219892084</v>
      </c>
      <c r="X105" s="10">
        <v>7375.5268453150948</v>
      </c>
      <c r="Y105" s="11">
        <v>3.6991811676287374</v>
      </c>
      <c r="Z105" s="18">
        <f t="shared" si="17"/>
        <v>9538.7643810527097</v>
      </c>
      <c r="AA105" s="2"/>
      <c r="AB105" s="2"/>
    </row>
    <row r="106" spans="1:29" hidden="1" x14ac:dyDescent="0.25">
      <c r="A106" s="188" t="s">
        <v>1</v>
      </c>
      <c r="B106" s="207">
        <f t="shared" si="14"/>
        <v>100</v>
      </c>
      <c r="C106" s="21">
        <f t="shared" si="14"/>
        <v>100</v>
      </c>
      <c r="D106" s="207">
        <f t="shared" si="14"/>
        <v>100</v>
      </c>
      <c r="E106" s="21">
        <f t="shared" si="14"/>
        <v>100</v>
      </c>
      <c r="F106" s="207">
        <f t="shared" si="14"/>
        <v>100</v>
      </c>
      <c r="G106" s="21">
        <f t="shared" si="14"/>
        <v>100</v>
      </c>
      <c r="K106" s="188" t="s">
        <v>1</v>
      </c>
      <c r="L106" s="208">
        <v>57907.268974542174</v>
      </c>
      <c r="M106" s="207">
        <v>100</v>
      </c>
      <c r="N106" s="184">
        <v>197994.52874289794</v>
      </c>
      <c r="O106" s="21">
        <v>100</v>
      </c>
      <c r="P106" s="209">
        <f t="shared" si="15"/>
        <v>255901.79771744012</v>
      </c>
      <c r="Q106" s="208">
        <v>52635.98220799808</v>
      </c>
      <c r="R106" s="207">
        <v>100</v>
      </c>
      <c r="S106" s="184">
        <v>193013.89334833901</v>
      </c>
      <c r="T106" s="21">
        <v>100</v>
      </c>
      <c r="U106" s="209">
        <f t="shared" si="16"/>
        <v>245649.87555633709</v>
      </c>
      <c r="V106" s="208">
        <v>58956.397817134995</v>
      </c>
      <c r="W106" s="207">
        <v>100</v>
      </c>
      <c r="X106" s="184">
        <v>199382.6879812697</v>
      </c>
      <c r="Y106" s="21">
        <v>100</v>
      </c>
      <c r="Z106" s="209">
        <f t="shared" si="17"/>
        <v>258339.0857984047</v>
      </c>
      <c r="AA106" s="2"/>
      <c r="AB106" s="2"/>
    </row>
    <row r="107" spans="1:29" hidden="1" x14ac:dyDescent="0.25">
      <c r="B107" s="1"/>
      <c r="C107" s="1"/>
      <c r="D107" s="1"/>
      <c r="F107" s="2"/>
      <c r="G107" s="2"/>
      <c r="H107" s="2"/>
      <c r="J107" s="2"/>
      <c r="K107" s="2"/>
      <c r="L107" s="2"/>
      <c r="M107" s="2"/>
    </row>
    <row r="108" spans="1:29" hidden="1" x14ac:dyDescent="0.25">
      <c r="A108" s="182"/>
      <c r="B108" s="619">
        <v>2019</v>
      </c>
      <c r="C108" s="619"/>
      <c r="D108" s="619">
        <v>2020</v>
      </c>
      <c r="E108" s="619"/>
      <c r="F108" s="619">
        <v>2021</v>
      </c>
      <c r="G108" s="619"/>
      <c r="H108" s="2"/>
      <c r="J108" s="2"/>
    </row>
    <row r="109" spans="1:29" hidden="1" x14ac:dyDescent="0.25">
      <c r="A109" s="189" t="s">
        <v>98</v>
      </c>
      <c r="B109" s="192" t="s">
        <v>99</v>
      </c>
      <c r="C109" s="185" t="s">
        <v>100</v>
      </c>
      <c r="D109" s="192" t="s">
        <v>99</v>
      </c>
      <c r="E109" s="185" t="s">
        <v>100</v>
      </c>
      <c r="F109" s="192" t="s">
        <v>99</v>
      </c>
      <c r="G109" s="185" t="s">
        <v>100</v>
      </c>
      <c r="K109" s="8"/>
      <c r="L109" s="727">
        <v>2019</v>
      </c>
      <c r="M109" s="619"/>
      <c r="N109" s="619"/>
      <c r="O109" s="619"/>
      <c r="P109" s="619"/>
      <c r="Q109" s="728"/>
      <c r="R109" s="727">
        <v>2020</v>
      </c>
      <c r="S109" s="619"/>
      <c r="T109" s="619"/>
      <c r="U109" s="619"/>
      <c r="V109" s="619"/>
      <c r="W109" s="728"/>
      <c r="X109" s="727">
        <v>2021</v>
      </c>
      <c r="Y109" s="619"/>
      <c r="Z109" s="619"/>
      <c r="AA109" s="619"/>
      <c r="AB109" s="619"/>
      <c r="AC109" s="729"/>
    </row>
    <row r="110" spans="1:29" hidden="1" x14ac:dyDescent="0.25">
      <c r="A110" s="182" t="s">
        <v>62</v>
      </c>
      <c r="B110" s="194">
        <v>29.049150485830438</v>
      </c>
      <c r="C110" s="14">
        <v>70.950849514168979</v>
      </c>
      <c r="D110" s="194">
        <v>27.990444318405682</v>
      </c>
      <c r="E110" s="14">
        <v>72.00955568159543</v>
      </c>
      <c r="F110" s="194">
        <v>29.330378892125182</v>
      </c>
      <c r="G110" s="14">
        <v>70.669621107875003</v>
      </c>
      <c r="K110" s="210" t="s">
        <v>101</v>
      </c>
      <c r="L110" s="723" t="s">
        <v>99</v>
      </c>
      <c r="M110" s="724"/>
      <c r="N110" s="620" t="s">
        <v>100</v>
      </c>
      <c r="O110" s="620"/>
      <c r="P110" s="620" t="s">
        <v>1</v>
      </c>
      <c r="Q110" s="620"/>
      <c r="R110" s="723" t="s">
        <v>99</v>
      </c>
      <c r="S110" s="724"/>
      <c r="T110" s="620" t="s">
        <v>100</v>
      </c>
      <c r="U110" s="620"/>
      <c r="V110" s="620" t="s">
        <v>1</v>
      </c>
      <c r="W110" s="620"/>
      <c r="X110" s="723" t="s">
        <v>99</v>
      </c>
      <c r="Y110" s="724"/>
      <c r="Z110" s="620" t="s">
        <v>100</v>
      </c>
      <c r="AA110" s="620" t="s">
        <v>100</v>
      </c>
      <c r="AB110" s="620" t="s">
        <v>1</v>
      </c>
      <c r="AC110" s="725"/>
    </row>
    <row r="111" spans="1:29" hidden="1" x14ac:dyDescent="0.25">
      <c r="A111" t="s">
        <v>63</v>
      </c>
      <c r="B111" s="198">
        <v>32.690325289003432</v>
      </c>
      <c r="C111" s="2">
        <v>67.309674710995466</v>
      </c>
      <c r="D111" s="198">
        <v>33.214183828565446</v>
      </c>
      <c r="E111" s="2">
        <v>66.785816171432828</v>
      </c>
      <c r="F111" s="198">
        <v>33.801412573287159</v>
      </c>
      <c r="G111" s="2">
        <v>66.198587426713615</v>
      </c>
      <c r="K111" s="211"/>
      <c r="L111" s="212" t="s">
        <v>9</v>
      </c>
      <c r="M111" s="212" t="s">
        <v>8</v>
      </c>
      <c r="N111" s="190" t="s">
        <v>9</v>
      </c>
      <c r="O111" s="213" t="s">
        <v>8</v>
      </c>
      <c r="P111" s="190" t="s">
        <v>9</v>
      </c>
      <c r="Q111" s="191" t="s">
        <v>8</v>
      </c>
      <c r="R111" s="212" t="s">
        <v>9</v>
      </c>
      <c r="S111" s="214" t="s">
        <v>8</v>
      </c>
      <c r="T111" s="190" t="s">
        <v>9</v>
      </c>
      <c r="U111" s="213" t="s">
        <v>8</v>
      </c>
      <c r="V111" s="190" t="s">
        <v>9</v>
      </c>
      <c r="W111" s="191" t="s">
        <v>8</v>
      </c>
      <c r="X111" s="212" t="s">
        <v>9</v>
      </c>
      <c r="Y111" s="214" t="s">
        <v>8</v>
      </c>
      <c r="Z111" s="190" t="s">
        <v>9</v>
      </c>
      <c r="AA111" s="191" t="s">
        <v>8</v>
      </c>
      <c r="AB111" s="190" t="s">
        <v>9</v>
      </c>
      <c r="AC111" s="191" t="s">
        <v>8</v>
      </c>
    </row>
    <row r="112" spans="1:29" hidden="1" x14ac:dyDescent="0.25">
      <c r="A112" t="s">
        <v>64</v>
      </c>
      <c r="B112" s="198">
        <v>25.179603202234834</v>
      </c>
      <c r="C112" s="2">
        <v>74.820396797765895</v>
      </c>
      <c r="D112" s="198">
        <v>24.366301322013623</v>
      </c>
      <c r="E112" s="2">
        <v>75.633698677986885</v>
      </c>
      <c r="F112" s="198">
        <v>23.897336070696621</v>
      </c>
      <c r="G112" s="2">
        <v>76.102663929303148</v>
      </c>
      <c r="K112" s="215" t="s">
        <v>62</v>
      </c>
      <c r="L112" s="195">
        <v>9856.8228209864792</v>
      </c>
      <c r="M112" s="216">
        <f>L112/$P112*100</f>
        <v>29.049150485830609</v>
      </c>
      <c r="N112" s="3">
        <v>24074.712718389696</v>
      </c>
      <c r="O112" s="7">
        <f>N112/$P112*100</f>
        <v>70.950849514169406</v>
      </c>
      <c r="P112" s="3">
        <f>N112+L112</f>
        <v>33931.535539376171</v>
      </c>
      <c r="Q112" s="217">
        <f>P112/$P112*100</f>
        <v>100</v>
      </c>
      <c r="R112" s="195">
        <v>9305.9772606379302</v>
      </c>
      <c r="S112" s="218">
        <f>R112/$V112*100</f>
        <v>27.990444318405373</v>
      </c>
      <c r="T112" s="3">
        <v>23941.00215411434</v>
      </c>
      <c r="U112" s="7">
        <f>T112/$V112*100</f>
        <v>72.009555681594634</v>
      </c>
      <c r="V112" s="3">
        <f>T112+R112</f>
        <v>33246.97941475227</v>
      </c>
      <c r="W112" s="217">
        <f>V112/$V112*100</f>
        <v>100</v>
      </c>
      <c r="X112" s="195">
        <v>10189.067649523007</v>
      </c>
      <c r="Y112" s="218">
        <f t="shared" ref="Y112:Y122" si="18">X112/$AB112*100</f>
        <v>29.330378892125125</v>
      </c>
      <c r="Z112" s="3">
        <v>24549.889139946412</v>
      </c>
      <c r="AA112" s="217">
        <f t="shared" ref="AA112:AA122" si="19">Z112/$AB112*100</f>
        <v>70.669621107874875</v>
      </c>
      <c r="AB112" s="3">
        <f>Z112+X112</f>
        <v>34738.956789469419</v>
      </c>
      <c r="AC112" s="217">
        <f>AB112/$AB112*100</f>
        <v>100</v>
      </c>
    </row>
    <row r="113" spans="1:29" hidden="1" x14ac:dyDescent="0.25">
      <c r="A113" t="s">
        <v>65</v>
      </c>
      <c r="B113" s="198">
        <v>17.719128049808049</v>
      </c>
      <c r="C113" s="2">
        <v>82.280871950192463</v>
      </c>
      <c r="D113" s="198">
        <v>20.707695134318218</v>
      </c>
      <c r="E113" s="2">
        <v>79.292304865682382</v>
      </c>
      <c r="F113" s="198">
        <v>15.955698421823744</v>
      </c>
      <c r="G113" s="2">
        <v>84.044301578175521</v>
      </c>
      <c r="K113" s="219" t="s">
        <v>63</v>
      </c>
      <c r="L113" s="202">
        <v>7188.008546686835</v>
      </c>
      <c r="M113" s="220">
        <f t="shared" ref="M113:O122" si="20">L113/$P113*100</f>
        <v>32.690325289003795</v>
      </c>
      <c r="N113" s="221">
        <v>14800.17444978124</v>
      </c>
      <c r="O113" s="222">
        <f t="shared" si="20"/>
        <v>67.309674710996219</v>
      </c>
      <c r="P113" s="221">
        <f t="shared" ref="P113:P122" si="21">N113+L113</f>
        <v>21988.182996468073</v>
      </c>
      <c r="Q113" s="223">
        <f t="shared" ref="Q113:Q122" si="22">P113/$P113*100</f>
        <v>100</v>
      </c>
      <c r="R113" s="202">
        <v>6020.9057624938787</v>
      </c>
      <c r="S113" s="224">
        <f t="shared" ref="S113:U122" si="23">R113/$V113*100</f>
        <v>33.214183828566021</v>
      </c>
      <c r="T113" s="221">
        <v>12106.608053803995</v>
      </c>
      <c r="U113" s="222">
        <f t="shared" si="23"/>
        <v>66.785816171433993</v>
      </c>
      <c r="V113" s="221">
        <f t="shared" ref="V113:V122" si="24">T113+R113</f>
        <v>18127.513816297873</v>
      </c>
      <c r="W113" s="223">
        <f t="shared" ref="W113:W122" si="25">V113/$V113*100</f>
        <v>100</v>
      </c>
      <c r="X113" s="202">
        <v>6993.3200589387288</v>
      </c>
      <c r="Y113" s="225">
        <f t="shared" si="18"/>
        <v>33.801412573286896</v>
      </c>
      <c r="Z113" s="221">
        <v>13696.111318451452</v>
      </c>
      <c r="AA113" s="223">
        <f t="shared" si="19"/>
        <v>66.198587426713104</v>
      </c>
      <c r="AB113" s="221">
        <f t="shared" ref="AB113:AB122" si="26">Z113+X113</f>
        <v>20689.431377390181</v>
      </c>
      <c r="AC113" s="223">
        <f t="shared" ref="AC113:AC122" si="27">AB113/$AB113*100</f>
        <v>100</v>
      </c>
    </row>
    <row r="114" spans="1:29" hidden="1" x14ac:dyDescent="0.25">
      <c r="A114" t="s">
        <v>66</v>
      </c>
      <c r="B114" s="198">
        <v>18.664100592886399</v>
      </c>
      <c r="C114" s="2">
        <v>81.33589940711343</v>
      </c>
      <c r="D114" s="198">
        <v>19.43724085888913</v>
      </c>
      <c r="E114" s="2">
        <v>80.562759141111144</v>
      </c>
      <c r="F114" s="198">
        <v>19.534157944572229</v>
      </c>
      <c r="G114" s="2">
        <v>80.465842055426648</v>
      </c>
      <c r="K114" s="215" t="s">
        <v>64</v>
      </c>
      <c r="L114" s="199">
        <v>5770.9416115820686</v>
      </c>
      <c r="M114" s="226">
        <f t="shared" si="20"/>
        <v>25.179603202234652</v>
      </c>
      <c r="N114" s="4">
        <v>17148.170994091983</v>
      </c>
      <c r="O114" s="5">
        <f t="shared" si="20"/>
        <v>74.820396797765355</v>
      </c>
      <c r="P114" s="4">
        <f t="shared" si="21"/>
        <v>22919.11260567405</v>
      </c>
      <c r="Q114" s="227">
        <f t="shared" si="22"/>
        <v>100</v>
      </c>
      <c r="R114" s="199">
        <v>5202.580665559819</v>
      </c>
      <c r="S114" s="228">
        <f t="shared" si="23"/>
        <v>24.366301322013499</v>
      </c>
      <c r="T114" s="4">
        <v>16148.959713117176</v>
      </c>
      <c r="U114" s="5">
        <f t="shared" si="23"/>
        <v>75.633698677986487</v>
      </c>
      <c r="V114" s="4">
        <f t="shared" si="24"/>
        <v>21351.540378676997</v>
      </c>
      <c r="W114" s="227">
        <f t="shared" si="25"/>
        <v>100</v>
      </c>
      <c r="X114" s="199">
        <v>5712.2770749849269</v>
      </c>
      <c r="Y114" s="228">
        <f t="shared" si="18"/>
        <v>23.897336070696674</v>
      </c>
      <c r="Z114" s="4">
        <v>18191.128133386475</v>
      </c>
      <c r="AA114" s="227">
        <f t="shared" si="19"/>
        <v>76.102663929303333</v>
      </c>
      <c r="AB114" s="4">
        <f t="shared" si="26"/>
        <v>23903.405208371401</v>
      </c>
      <c r="AC114" s="227">
        <f t="shared" si="27"/>
        <v>100</v>
      </c>
    </row>
    <row r="115" spans="1:29" hidden="1" x14ac:dyDescent="0.25">
      <c r="A115" t="s">
        <v>67</v>
      </c>
      <c r="B115" s="198">
        <v>15.408137728100874</v>
      </c>
      <c r="C115" s="2">
        <v>84.591862271898862</v>
      </c>
      <c r="D115" s="198">
        <v>15.559052150802479</v>
      </c>
      <c r="E115" s="2">
        <v>84.440947849196917</v>
      </c>
      <c r="F115" s="198">
        <v>16.123965245214929</v>
      </c>
      <c r="G115" s="2">
        <v>83.876034754784499</v>
      </c>
      <c r="K115" s="215" t="s">
        <v>65</v>
      </c>
      <c r="L115" s="199">
        <v>238.44192671833432</v>
      </c>
      <c r="M115" s="226">
        <f t="shared" si="20"/>
        <v>17.71912804980796</v>
      </c>
      <c r="N115" s="4">
        <v>1107.23335734802</v>
      </c>
      <c r="O115" s="5">
        <f t="shared" si="20"/>
        <v>82.280871950192036</v>
      </c>
      <c r="P115" s="4">
        <f t="shared" si="21"/>
        <v>1345.6752840663544</v>
      </c>
      <c r="Q115" s="227">
        <f t="shared" si="22"/>
        <v>100</v>
      </c>
      <c r="R115" s="199">
        <v>306.60886690722907</v>
      </c>
      <c r="S115" s="228">
        <f t="shared" si="23"/>
        <v>20.707695134318094</v>
      </c>
      <c r="T115" s="4">
        <v>1174.0429628519294</v>
      </c>
      <c r="U115" s="5">
        <f t="shared" si="23"/>
        <v>79.292304865681913</v>
      </c>
      <c r="V115" s="4">
        <f t="shared" si="24"/>
        <v>1480.6518297591583</v>
      </c>
      <c r="W115" s="227">
        <f t="shared" si="25"/>
        <v>100</v>
      </c>
      <c r="X115" s="199">
        <v>335.607446319193</v>
      </c>
      <c r="Y115" s="228">
        <f t="shared" si="18"/>
        <v>15.955698421823863</v>
      </c>
      <c r="Z115" s="4">
        <v>1767.7630075880852</v>
      </c>
      <c r="AA115" s="227">
        <f t="shared" si="19"/>
        <v>84.044301578176146</v>
      </c>
      <c r="AB115" s="4">
        <f t="shared" si="26"/>
        <v>2103.3704539072783</v>
      </c>
      <c r="AC115" s="227">
        <f t="shared" si="27"/>
        <v>100</v>
      </c>
    </row>
    <row r="116" spans="1:29" hidden="1" x14ac:dyDescent="0.25">
      <c r="A116" t="s">
        <v>68</v>
      </c>
      <c r="B116" s="198">
        <v>32.319211009998938</v>
      </c>
      <c r="C116" s="2">
        <v>67.680788990000664</v>
      </c>
      <c r="D116" s="198">
        <v>31.318699014545988</v>
      </c>
      <c r="E116" s="2">
        <v>68.681300985453703</v>
      </c>
      <c r="F116" s="198">
        <v>50.066653484114823</v>
      </c>
      <c r="G116" s="2">
        <v>49.933346515885709</v>
      </c>
      <c r="K116" s="215" t="s">
        <v>66</v>
      </c>
      <c r="L116" s="199">
        <v>1097.6661520818761</v>
      </c>
      <c r="M116" s="226">
        <f t="shared" si="20"/>
        <v>18.664100592886431</v>
      </c>
      <c r="N116" s="4">
        <v>4783.4967071680185</v>
      </c>
      <c r="O116" s="5">
        <f t="shared" si="20"/>
        <v>81.335899407113573</v>
      </c>
      <c r="P116" s="4">
        <f t="shared" si="21"/>
        <v>5881.1628592498946</v>
      </c>
      <c r="Q116" s="227">
        <f t="shared" si="22"/>
        <v>100</v>
      </c>
      <c r="R116" s="199">
        <v>1063.2358415822562</v>
      </c>
      <c r="S116" s="228">
        <f t="shared" si="23"/>
        <v>19.437240858889073</v>
      </c>
      <c r="T116" s="4">
        <v>4406.8607081346508</v>
      </c>
      <c r="U116" s="5">
        <f t="shared" si="23"/>
        <v>80.562759141110917</v>
      </c>
      <c r="V116" s="4">
        <f t="shared" si="24"/>
        <v>5470.0965497169072</v>
      </c>
      <c r="W116" s="227">
        <f t="shared" si="25"/>
        <v>100</v>
      </c>
      <c r="X116" s="199">
        <v>1058.2293374182584</v>
      </c>
      <c r="Y116" s="228">
        <f t="shared" si="18"/>
        <v>19.534157944572446</v>
      </c>
      <c r="Z116" s="4">
        <v>4359.0983017917379</v>
      </c>
      <c r="AA116" s="227">
        <f t="shared" si="19"/>
        <v>80.465842055427558</v>
      </c>
      <c r="AB116" s="4">
        <f t="shared" si="26"/>
        <v>5417.3276392099961</v>
      </c>
      <c r="AC116" s="227">
        <f t="shared" si="27"/>
        <v>100</v>
      </c>
    </row>
    <row r="117" spans="1:29" hidden="1" x14ac:dyDescent="0.25">
      <c r="A117" t="s">
        <v>69</v>
      </c>
      <c r="B117" s="198">
        <v>19.590352231016205</v>
      </c>
      <c r="C117" s="2">
        <v>80.409647768983163</v>
      </c>
      <c r="D117" s="198">
        <v>18.734137560318338</v>
      </c>
      <c r="E117" s="2">
        <v>81.265862439680433</v>
      </c>
      <c r="F117" s="198">
        <v>19.531858080467789</v>
      </c>
      <c r="G117" s="2">
        <v>80.468141919530922</v>
      </c>
      <c r="K117" s="215" t="s">
        <v>67</v>
      </c>
      <c r="L117" s="199">
        <v>5230.3701892017971</v>
      </c>
      <c r="M117" s="226">
        <f t="shared" si="20"/>
        <v>15.408137728100913</v>
      </c>
      <c r="N117" s="4">
        <v>28715.134981502903</v>
      </c>
      <c r="O117" s="5">
        <f t="shared" si="20"/>
        <v>84.591862271899075</v>
      </c>
      <c r="P117" s="4">
        <f t="shared" si="21"/>
        <v>33945.505170704702</v>
      </c>
      <c r="Q117" s="227">
        <f t="shared" si="22"/>
        <v>100</v>
      </c>
      <c r="R117" s="199">
        <v>5335.9837936373096</v>
      </c>
      <c r="S117" s="228">
        <f t="shared" si="23"/>
        <v>15.559052150802573</v>
      </c>
      <c r="T117" s="4">
        <v>28959.06028693714</v>
      </c>
      <c r="U117" s="5">
        <f t="shared" si="23"/>
        <v>84.440947849197428</v>
      </c>
      <c r="V117" s="4">
        <f t="shared" si="24"/>
        <v>34295.044080574451</v>
      </c>
      <c r="W117" s="227">
        <f t="shared" si="25"/>
        <v>100</v>
      </c>
      <c r="X117" s="199">
        <v>5683.5368504419948</v>
      </c>
      <c r="Y117" s="228">
        <f t="shared" si="18"/>
        <v>16.123965245215022</v>
      </c>
      <c r="Z117" s="4">
        <v>29565.465265390845</v>
      </c>
      <c r="AA117" s="227">
        <f t="shared" si="19"/>
        <v>83.876034754784982</v>
      </c>
      <c r="AB117" s="4">
        <f t="shared" si="26"/>
        <v>35249.002115832838</v>
      </c>
      <c r="AC117" s="227">
        <f t="shared" si="27"/>
        <v>100</v>
      </c>
    </row>
    <row r="118" spans="1:29" hidden="1" x14ac:dyDescent="0.25">
      <c r="A118" t="s">
        <v>70</v>
      </c>
      <c r="B118" s="198">
        <v>23.786335460219714</v>
      </c>
      <c r="C118" s="2">
        <v>76.213664539781178</v>
      </c>
      <c r="D118" s="198">
        <v>19.645064243080704</v>
      </c>
      <c r="E118" s="2">
        <v>80.354935756920355</v>
      </c>
      <c r="F118" s="198">
        <v>20.432529507686599</v>
      </c>
      <c r="G118" s="2">
        <v>79.567470492312324</v>
      </c>
      <c r="K118" s="219" t="s">
        <v>68</v>
      </c>
      <c r="L118" s="202">
        <v>2223.265541489216</v>
      </c>
      <c r="M118" s="220">
        <f t="shared" si="20"/>
        <v>32.319211009999066</v>
      </c>
      <c r="N118" s="221">
        <v>4655.818050004932</v>
      </c>
      <c r="O118" s="222">
        <f t="shared" si="20"/>
        <v>67.680788990000934</v>
      </c>
      <c r="P118" s="221">
        <f t="shared" si="21"/>
        <v>6879.0835914941481</v>
      </c>
      <c r="Q118" s="223">
        <f t="shared" si="22"/>
        <v>100</v>
      </c>
      <c r="R118" s="202">
        <v>1345.7546710305667</v>
      </c>
      <c r="S118" s="224">
        <f t="shared" si="23"/>
        <v>31.31869901454608</v>
      </c>
      <c r="T118" s="221">
        <v>2951.2139559405796</v>
      </c>
      <c r="U118" s="222">
        <f t="shared" si="23"/>
        <v>68.681300985453916</v>
      </c>
      <c r="V118" s="221">
        <f t="shared" si="24"/>
        <v>4296.9686269711465</v>
      </c>
      <c r="W118" s="223">
        <f t="shared" si="25"/>
        <v>100</v>
      </c>
      <c r="X118" s="202">
        <v>3207.9818420417942</v>
      </c>
      <c r="Y118" s="225">
        <f t="shared" si="18"/>
        <v>50.066653484114553</v>
      </c>
      <c r="Z118" s="221">
        <v>3199.4403018401449</v>
      </c>
      <c r="AA118" s="223">
        <f t="shared" si="19"/>
        <v>49.933346515885454</v>
      </c>
      <c r="AB118" s="221">
        <f t="shared" si="26"/>
        <v>6407.4221438819386</v>
      </c>
      <c r="AC118" s="223">
        <f t="shared" si="27"/>
        <v>100</v>
      </c>
    </row>
    <row r="119" spans="1:29" hidden="1" x14ac:dyDescent="0.25">
      <c r="A119" s="183" t="s">
        <v>71</v>
      </c>
      <c r="B119" s="201">
        <v>24.762931451525098</v>
      </c>
      <c r="C119" s="11">
        <v>75.237068548475435</v>
      </c>
      <c r="D119" s="201">
        <v>19.763448145363483</v>
      </c>
      <c r="E119" s="11">
        <v>80.236551854636247</v>
      </c>
      <c r="F119" s="201">
        <v>22.678383167053983</v>
      </c>
      <c r="G119" s="11">
        <v>77.321616832945267</v>
      </c>
      <c r="K119" s="215" t="s">
        <v>69</v>
      </c>
      <c r="L119" s="199">
        <v>20891.988534338059</v>
      </c>
      <c r="M119" s="226">
        <f t="shared" si="20"/>
        <v>19.590352231016329</v>
      </c>
      <c r="N119" s="4">
        <v>85752.28354393995</v>
      </c>
      <c r="O119" s="5">
        <f t="shared" si="20"/>
        <v>80.409647768983675</v>
      </c>
      <c r="P119" s="4">
        <f t="shared" si="21"/>
        <v>106644.27207827801</v>
      </c>
      <c r="Q119" s="227">
        <f t="shared" si="22"/>
        <v>100</v>
      </c>
      <c r="R119" s="199">
        <v>20135.555009345277</v>
      </c>
      <c r="S119" s="228">
        <f t="shared" si="23"/>
        <v>18.734137560318569</v>
      </c>
      <c r="T119" s="4">
        <v>87344.999910861457</v>
      </c>
      <c r="U119" s="5">
        <f t="shared" si="23"/>
        <v>81.265862439681442</v>
      </c>
      <c r="V119" s="4">
        <f t="shared" si="24"/>
        <v>107480.55492020673</v>
      </c>
      <c r="W119" s="227">
        <f t="shared" si="25"/>
        <v>100</v>
      </c>
      <c r="X119" s="199">
        <v>20936.355641277532</v>
      </c>
      <c r="Y119" s="228">
        <f t="shared" si="18"/>
        <v>19.531858080468041</v>
      </c>
      <c r="Z119" s="4">
        <v>86254.447993600377</v>
      </c>
      <c r="AA119" s="227">
        <f t="shared" si="19"/>
        <v>80.468141919531959</v>
      </c>
      <c r="AB119" s="4">
        <f t="shared" si="26"/>
        <v>107190.80363487791</v>
      </c>
      <c r="AC119" s="227">
        <f t="shared" si="27"/>
        <v>100</v>
      </c>
    </row>
    <row r="120" spans="1:29" hidden="1" x14ac:dyDescent="0.25">
      <c r="A120" s="188" t="s">
        <v>1</v>
      </c>
      <c r="B120" s="207">
        <v>22.628707375663584</v>
      </c>
      <c r="C120" s="21">
        <v>77.371292624336235</v>
      </c>
      <c r="D120" s="207">
        <v>21.427237481309625</v>
      </c>
      <c r="E120" s="21">
        <v>78.572762518690055</v>
      </c>
      <c r="F120" s="207">
        <v>22.821323236833663</v>
      </c>
      <c r="G120" s="21">
        <v>77.178676763166322</v>
      </c>
      <c r="K120" s="215" t="s">
        <v>70</v>
      </c>
      <c r="L120" s="199">
        <v>3142.6415704293495</v>
      </c>
      <c r="M120" s="226">
        <f t="shared" si="20"/>
        <v>23.786335460219497</v>
      </c>
      <c r="N120" s="4">
        <v>10069.320296017602</v>
      </c>
      <c r="O120" s="5">
        <f t="shared" si="20"/>
        <v>76.213664539780495</v>
      </c>
      <c r="P120" s="4">
        <f t="shared" si="21"/>
        <v>13211.961866446953</v>
      </c>
      <c r="Q120" s="227">
        <f t="shared" si="22"/>
        <v>100</v>
      </c>
      <c r="R120" s="199">
        <v>2265.096475453402</v>
      </c>
      <c r="S120" s="228">
        <f t="shared" si="23"/>
        <v>19.645064243080498</v>
      </c>
      <c r="T120" s="4">
        <v>9265.0082237522929</v>
      </c>
      <c r="U120" s="5">
        <f t="shared" si="23"/>
        <v>80.354935756919517</v>
      </c>
      <c r="V120" s="4">
        <f t="shared" si="24"/>
        <v>11530.104699205694</v>
      </c>
      <c r="W120" s="227">
        <f t="shared" si="25"/>
        <v>100</v>
      </c>
      <c r="X120" s="199">
        <v>2676.7843804521203</v>
      </c>
      <c r="Y120" s="228">
        <f t="shared" si="18"/>
        <v>20.432529507686819</v>
      </c>
      <c r="Z120" s="4">
        <v>10423.81767395872</v>
      </c>
      <c r="AA120" s="227">
        <f t="shared" si="19"/>
        <v>79.567470492313191</v>
      </c>
      <c r="AB120" s="4">
        <f t="shared" si="26"/>
        <v>13100.60205441084</v>
      </c>
      <c r="AC120" s="227">
        <f t="shared" si="27"/>
        <v>100</v>
      </c>
    </row>
    <row r="121" spans="1:29" hidden="1" x14ac:dyDescent="0.25">
      <c r="A121" s="189"/>
      <c r="B121" s="2"/>
      <c r="C121" s="2"/>
      <c r="D121" s="2"/>
      <c r="E121" s="2"/>
      <c r="F121" s="2"/>
      <c r="G121" s="2"/>
      <c r="K121" s="215" t="s">
        <v>71</v>
      </c>
      <c r="L121" s="200">
        <v>2267.1220810281752</v>
      </c>
      <c r="M121" s="229">
        <f t="shared" si="20"/>
        <v>24.762931451524967</v>
      </c>
      <c r="N121" s="9">
        <v>6888.18364465383</v>
      </c>
      <c r="O121" s="12">
        <f t="shared" si="20"/>
        <v>75.237068548475037</v>
      </c>
      <c r="P121" s="9">
        <f t="shared" si="21"/>
        <v>9155.3057256820048</v>
      </c>
      <c r="Q121" s="230">
        <f t="shared" si="22"/>
        <v>100</v>
      </c>
      <c r="R121" s="200">
        <v>1654.2838613505837</v>
      </c>
      <c r="S121" s="231">
        <f t="shared" si="23"/>
        <v>19.763448145363537</v>
      </c>
      <c r="T121" s="9">
        <v>6716.137378824933</v>
      </c>
      <c r="U121" s="12">
        <f t="shared" si="23"/>
        <v>80.236551854636446</v>
      </c>
      <c r="V121" s="9">
        <f t="shared" si="24"/>
        <v>8370.4212401755176</v>
      </c>
      <c r="W121" s="230">
        <f t="shared" si="25"/>
        <v>100</v>
      </c>
      <c r="X121" s="200">
        <v>2163.2375357376154</v>
      </c>
      <c r="Y121" s="231">
        <f t="shared" si="18"/>
        <v>22.678383167054157</v>
      </c>
      <c r="Z121" s="9">
        <v>7375.5268453150948</v>
      </c>
      <c r="AA121" s="230">
        <f t="shared" si="19"/>
        <v>77.32161683294585</v>
      </c>
      <c r="AB121" s="9">
        <f t="shared" si="26"/>
        <v>9538.7643810527097</v>
      </c>
      <c r="AC121" s="230">
        <f t="shared" si="27"/>
        <v>100</v>
      </c>
    </row>
    <row r="122" spans="1:29" hidden="1" x14ac:dyDescent="0.25">
      <c r="A122" s="189"/>
      <c r="B122" s="2"/>
      <c r="C122" s="2"/>
      <c r="D122" s="2"/>
      <c r="E122" s="2"/>
      <c r="F122" s="2"/>
      <c r="G122" s="2"/>
      <c r="K122" s="232" t="s">
        <v>1</v>
      </c>
      <c r="L122" s="208">
        <v>57907.268974542174</v>
      </c>
      <c r="M122" s="233">
        <f t="shared" si="20"/>
        <v>22.628707375663623</v>
      </c>
      <c r="N122" s="20">
        <v>197994.52874289794</v>
      </c>
      <c r="O122" s="22">
        <f t="shared" si="20"/>
        <v>77.371292624336377</v>
      </c>
      <c r="P122" s="20">
        <f t="shared" si="21"/>
        <v>255901.79771744012</v>
      </c>
      <c r="Q122" s="234">
        <f t="shared" si="22"/>
        <v>100</v>
      </c>
      <c r="R122" s="208">
        <v>52635.98220799808</v>
      </c>
      <c r="S122" s="235">
        <f t="shared" si="23"/>
        <v>21.427237481309692</v>
      </c>
      <c r="T122" s="20">
        <v>193013.89334833901</v>
      </c>
      <c r="U122" s="22">
        <f t="shared" si="23"/>
        <v>78.572762518690311</v>
      </c>
      <c r="V122" s="20">
        <f t="shared" si="24"/>
        <v>245649.87555633709</v>
      </c>
      <c r="W122" s="234">
        <f t="shared" si="25"/>
        <v>100</v>
      </c>
      <c r="X122" s="236">
        <v>58956.397817134995</v>
      </c>
      <c r="Y122" s="233">
        <f t="shared" si="18"/>
        <v>22.821323236833667</v>
      </c>
      <c r="Z122" s="20">
        <v>199382.6879812697</v>
      </c>
      <c r="AA122" s="234">
        <f t="shared" si="19"/>
        <v>77.178676763166337</v>
      </c>
      <c r="AB122" s="20">
        <f t="shared" si="26"/>
        <v>258339.0857984047</v>
      </c>
      <c r="AC122" s="234">
        <f t="shared" si="27"/>
        <v>100</v>
      </c>
    </row>
    <row r="123" spans="1:29" x14ac:dyDescent="0.25">
      <c r="A123" s="189" t="s">
        <v>827</v>
      </c>
      <c r="B123" s="2"/>
      <c r="C123" s="2"/>
      <c r="D123" s="2"/>
      <c r="E123" s="2"/>
      <c r="F123" s="2"/>
      <c r="G123" s="2"/>
      <c r="K123" s="189"/>
      <c r="L123" s="602"/>
      <c r="M123" s="226"/>
      <c r="N123" s="1"/>
      <c r="O123" s="2"/>
      <c r="P123" s="1"/>
      <c r="Q123" s="603"/>
      <c r="R123" s="602"/>
      <c r="S123" s="226"/>
      <c r="T123" s="1"/>
      <c r="U123" s="2"/>
      <c r="V123" s="1"/>
      <c r="W123" s="603"/>
      <c r="X123" s="602"/>
      <c r="Y123" s="226"/>
      <c r="Z123" s="1"/>
      <c r="AA123" s="603"/>
      <c r="AB123" s="1"/>
      <c r="AC123" s="603"/>
    </row>
    <row r="124" spans="1:29" x14ac:dyDescent="0.25">
      <c r="A124" s="189" t="s">
        <v>828</v>
      </c>
      <c r="B124" s="2"/>
      <c r="C124" s="2"/>
      <c r="D124" s="2"/>
      <c r="E124" s="2"/>
      <c r="F124" s="2"/>
      <c r="G124" s="2"/>
      <c r="K124" s="189"/>
      <c r="L124" s="602"/>
      <c r="M124" s="226"/>
      <c r="N124" s="1"/>
      <c r="O124" s="2"/>
      <c r="P124" s="1"/>
      <c r="Q124" s="603"/>
      <c r="R124" s="602"/>
      <c r="S124" s="226"/>
      <c r="T124" s="1"/>
      <c r="U124" s="2"/>
      <c r="V124" s="1"/>
      <c r="W124" s="603"/>
      <c r="X124" s="602"/>
      <c r="Y124" s="226"/>
      <c r="Z124" s="1"/>
      <c r="AA124" s="603"/>
      <c r="AB124" s="1"/>
      <c r="AC124" s="603"/>
    </row>
    <row r="126" spans="1:29" x14ac:dyDescent="0.25">
      <c r="A126" s="182"/>
      <c r="B126" s="726" t="s">
        <v>102</v>
      </c>
      <c r="C126" s="726"/>
      <c r="D126" s="726" t="s">
        <v>103</v>
      </c>
      <c r="E126" s="726"/>
      <c r="F126" s="2"/>
      <c r="H126" s="2"/>
      <c r="I126" s="2"/>
      <c r="J126" s="2"/>
    </row>
    <row r="127" spans="1:29" x14ac:dyDescent="0.25">
      <c r="A127" s="189" t="s">
        <v>98</v>
      </c>
      <c r="B127" s="192" t="s">
        <v>99</v>
      </c>
      <c r="C127" s="185" t="s">
        <v>100</v>
      </c>
      <c r="D127" s="192" t="s">
        <v>99</v>
      </c>
      <c r="E127" s="185" t="s">
        <v>100</v>
      </c>
    </row>
    <row r="128" spans="1:29" x14ac:dyDescent="0.25">
      <c r="A128" s="182" t="s">
        <v>62</v>
      </c>
      <c r="B128" s="194">
        <f t="shared" ref="B128:B138" si="28">(D110-B110)/B110*100</f>
        <v>-3.6445340043288712</v>
      </c>
      <c r="C128" s="14">
        <f t="shared" ref="C128:C138" si="29">(E110-C110)/C110*100</f>
        <v>1.4921684161301343</v>
      </c>
      <c r="D128" s="194">
        <f t="shared" ref="D128:D138" si="30">(F110-D110)/D110*100</f>
        <v>4.7871143397262861</v>
      </c>
      <c r="E128" s="14">
        <f t="shared" ref="E128:E138" si="31">(G110-E110)/E110*100</f>
        <v>-1.8607732835419986</v>
      </c>
    </row>
    <row r="129" spans="1:5" x14ac:dyDescent="0.25">
      <c r="A129" t="s">
        <v>63</v>
      </c>
      <c r="B129" s="198">
        <f t="shared" si="28"/>
        <v>1.6024879989133423</v>
      </c>
      <c r="C129" s="2">
        <f t="shared" si="29"/>
        <v>-0.77828119332310941</v>
      </c>
      <c r="D129" s="198">
        <f t="shared" si="30"/>
        <v>1.768005945148875</v>
      </c>
      <c r="E129" s="2">
        <f t="shared" si="31"/>
        <v>-0.87927164536232061</v>
      </c>
    </row>
    <row r="130" spans="1:5" x14ac:dyDescent="0.25">
      <c r="A130" t="s">
        <v>64</v>
      </c>
      <c r="B130" s="198">
        <f t="shared" si="28"/>
        <v>-3.2300027672756393</v>
      </c>
      <c r="C130" s="2">
        <f t="shared" si="29"/>
        <v>1.0870055693760705</v>
      </c>
      <c r="D130" s="198">
        <f t="shared" si="30"/>
        <v>-1.9246468518934274</v>
      </c>
      <c r="E130" s="2">
        <f t="shared" si="31"/>
        <v>0.6200480202784987</v>
      </c>
    </row>
    <row r="131" spans="1:5" x14ac:dyDescent="0.25">
      <c r="A131" t="s">
        <v>65</v>
      </c>
      <c r="B131" s="198">
        <f t="shared" si="28"/>
        <v>16.866332677936395</v>
      </c>
      <c r="C131" s="2">
        <f t="shared" si="29"/>
        <v>-3.6321529095111758</v>
      </c>
      <c r="D131" s="198">
        <f t="shared" si="30"/>
        <v>-22.94797504826666</v>
      </c>
      <c r="E131" s="2">
        <f t="shared" si="31"/>
        <v>5.9930112014561923</v>
      </c>
    </row>
    <row r="132" spans="1:5" x14ac:dyDescent="0.25">
      <c r="A132" t="s">
        <v>66</v>
      </c>
      <c r="B132" s="198">
        <f t="shared" si="28"/>
        <v>4.1423923009577219</v>
      </c>
      <c r="C132" s="2">
        <f t="shared" si="29"/>
        <v>-0.95055230425677173</v>
      </c>
      <c r="D132" s="198">
        <f t="shared" si="30"/>
        <v>0.49861544849240591</v>
      </c>
      <c r="E132" s="2">
        <f t="shared" si="31"/>
        <v>-0.12030010729242598</v>
      </c>
    </row>
    <row r="133" spans="1:5" x14ac:dyDescent="0.25">
      <c r="A133" t="s">
        <v>67</v>
      </c>
      <c r="B133" s="198">
        <f t="shared" si="28"/>
        <v>0.97944622098212786</v>
      </c>
      <c r="C133" s="2">
        <f t="shared" si="29"/>
        <v>-0.17840300313624616</v>
      </c>
      <c r="D133" s="198">
        <f t="shared" si="30"/>
        <v>3.6307680502460036</v>
      </c>
      <c r="E133" s="2">
        <f t="shared" si="31"/>
        <v>-0.66900373432720861</v>
      </c>
    </row>
    <row r="134" spans="1:5" x14ac:dyDescent="0.25">
      <c r="A134" t="s">
        <v>68</v>
      </c>
      <c r="B134" s="198">
        <f t="shared" si="28"/>
        <v>-3.0957191224235356</v>
      </c>
      <c r="C134" s="2">
        <f t="shared" si="29"/>
        <v>1.478280632338457</v>
      </c>
      <c r="D134" s="198">
        <f t="shared" si="30"/>
        <v>59.861855886355109</v>
      </c>
      <c r="E134" s="2">
        <f t="shared" si="31"/>
        <v>-27.297028740819428</v>
      </c>
    </row>
    <row r="135" spans="1:5" x14ac:dyDescent="0.25">
      <c r="A135" t="s">
        <v>69</v>
      </c>
      <c r="B135" s="198">
        <f t="shared" si="28"/>
        <v>-4.3705935482991185</v>
      </c>
      <c r="C135" s="2">
        <f t="shared" si="29"/>
        <v>1.0648158454283665</v>
      </c>
      <c r="D135" s="198">
        <f t="shared" si="30"/>
        <v>4.2581117896728813</v>
      </c>
      <c r="E135" s="2">
        <f t="shared" si="31"/>
        <v>-0.98161822959993672</v>
      </c>
    </row>
    <row r="136" spans="1:5" x14ac:dyDescent="0.25">
      <c r="A136" t="s">
        <v>70</v>
      </c>
      <c r="B136" s="198">
        <f t="shared" si="28"/>
        <v>-17.410295184245069</v>
      </c>
      <c r="C136" s="2">
        <f t="shared" si="29"/>
        <v>5.4337647220434624</v>
      </c>
      <c r="D136" s="198">
        <f t="shared" si="30"/>
        <v>4.0084636775023679</v>
      </c>
      <c r="E136" s="2">
        <f t="shared" si="31"/>
        <v>-0.97998369009984854</v>
      </c>
    </row>
    <row r="137" spans="1:5" x14ac:dyDescent="0.25">
      <c r="A137" s="183" t="s">
        <v>71</v>
      </c>
      <c r="B137" s="201">
        <f t="shared" si="28"/>
        <v>-20.189383942480312</v>
      </c>
      <c r="C137" s="11">
        <f t="shared" si="29"/>
        <v>6.6449735517534583</v>
      </c>
      <c r="D137" s="201">
        <f t="shared" si="30"/>
        <v>14.749121713228696</v>
      </c>
      <c r="E137" s="11">
        <f t="shared" si="31"/>
        <v>-3.6329265831013502</v>
      </c>
    </row>
    <row r="138" spans="1:5" x14ac:dyDescent="0.25">
      <c r="A138" s="188" t="s">
        <v>1</v>
      </c>
      <c r="B138" s="207">
        <f t="shared" si="28"/>
        <v>-5.3094941500993542</v>
      </c>
      <c r="C138" s="21">
        <f t="shared" si="29"/>
        <v>1.5528626362588549</v>
      </c>
      <c r="D138" s="207">
        <f t="shared" si="30"/>
        <v>6.5061385385776411</v>
      </c>
      <c r="E138" s="21">
        <f t="shared" si="31"/>
        <v>-1.7742608390434567</v>
      </c>
    </row>
    <row r="141" spans="1:5" hidden="1" x14ac:dyDescent="0.25"/>
    <row r="142" spans="1:5" hidden="1" x14ac:dyDescent="0.25">
      <c r="A142" s="19"/>
      <c r="B142" s="43">
        <v>2019</v>
      </c>
      <c r="C142" s="43">
        <v>2020</v>
      </c>
      <c r="D142" s="43">
        <v>2021</v>
      </c>
    </row>
    <row r="143" spans="1:5" hidden="1" x14ac:dyDescent="0.25">
      <c r="A143" s="182" t="s">
        <v>62</v>
      </c>
      <c r="B143" s="1">
        <v>33932</v>
      </c>
      <c r="C143">
        <v>33247</v>
      </c>
      <c r="D143">
        <v>34739</v>
      </c>
    </row>
    <row r="144" spans="1:5" hidden="1" x14ac:dyDescent="0.25">
      <c r="A144" t="s">
        <v>63</v>
      </c>
      <c r="B144" s="1">
        <v>21988</v>
      </c>
      <c r="C144">
        <v>18128</v>
      </c>
      <c r="D144">
        <v>20689</v>
      </c>
    </row>
    <row r="145" spans="1:4" hidden="1" x14ac:dyDescent="0.25">
      <c r="A145" t="s">
        <v>64</v>
      </c>
      <c r="B145" s="1">
        <v>22919</v>
      </c>
      <c r="C145">
        <v>21352</v>
      </c>
      <c r="D145">
        <v>23903</v>
      </c>
    </row>
    <row r="146" spans="1:4" hidden="1" x14ac:dyDescent="0.25">
      <c r="A146" t="s">
        <v>65</v>
      </c>
      <c r="B146" s="1">
        <v>1346</v>
      </c>
      <c r="C146">
        <v>1481</v>
      </c>
      <c r="D146">
        <v>2103</v>
      </c>
    </row>
    <row r="147" spans="1:4" hidden="1" x14ac:dyDescent="0.25">
      <c r="A147" t="s">
        <v>66</v>
      </c>
      <c r="B147" s="1">
        <v>5881</v>
      </c>
      <c r="C147">
        <v>5470</v>
      </c>
      <c r="D147">
        <v>5417</v>
      </c>
    </row>
    <row r="148" spans="1:4" hidden="1" x14ac:dyDescent="0.25">
      <c r="A148" t="s">
        <v>67</v>
      </c>
      <c r="B148" s="1">
        <v>33946</v>
      </c>
      <c r="C148">
        <v>34295</v>
      </c>
      <c r="D148">
        <v>35249</v>
      </c>
    </row>
    <row r="149" spans="1:4" hidden="1" x14ac:dyDescent="0.25">
      <c r="A149" t="s">
        <v>68</v>
      </c>
      <c r="B149" s="1">
        <v>6879</v>
      </c>
      <c r="C149">
        <v>4297</v>
      </c>
      <c r="D149">
        <v>6407</v>
      </c>
    </row>
    <row r="150" spans="1:4" hidden="1" x14ac:dyDescent="0.25">
      <c r="A150" t="s">
        <v>69</v>
      </c>
      <c r="B150" s="1">
        <v>106644</v>
      </c>
      <c r="C150">
        <v>107481</v>
      </c>
      <c r="D150">
        <v>107191</v>
      </c>
    </row>
    <row r="151" spans="1:4" hidden="1" x14ac:dyDescent="0.25">
      <c r="A151" t="s">
        <v>70</v>
      </c>
      <c r="B151" s="1">
        <v>13212</v>
      </c>
      <c r="C151">
        <v>11530</v>
      </c>
      <c r="D151">
        <v>13101</v>
      </c>
    </row>
    <row r="152" spans="1:4" hidden="1" x14ac:dyDescent="0.25">
      <c r="A152" s="183" t="s">
        <v>71</v>
      </c>
      <c r="B152" s="10">
        <v>9155</v>
      </c>
      <c r="C152">
        <v>8370</v>
      </c>
      <c r="D152">
        <v>9539</v>
      </c>
    </row>
    <row r="153" spans="1:4" hidden="1" x14ac:dyDescent="0.25">
      <c r="A153" s="188" t="s">
        <v>1</v>
      </c>
      <c r="B153" s="184">
        <v>255902</v>
      </c>
      <c r="C153" s="184">
        <v>245650</v>
      </c>
      <c r="D153" s="184">
        <v>258339</v>
      </c>
    </row>
    <row r="154" spans="1:4" hidden="1" x14ac:dyDescent="0.25">
      <c r="B154" s="1"/>
      <c r="C154" s="1"/>
      <c r="D154" s="1"/>
    </row>
    <row r="155" spans="1:4" hidden="1" x14ac:dyDescent="0.25">
      <c r="A155" s="19"/>
      <c r="B155" s="43">
        <v>2019</v>
      </c>
      <c r="C155" s="43">
        <v>2020</v>
      </c>
      <c r="D155" s="43">
        <v>2021</v>
      </c>
    </row>
    <row r="156" spans="1:4" hidden="1" x14ac:dyDescent="0.25">
      <c r="A156" s="182" t="s">
        <v>62</v>
      </c>
      <c r="B156" s="2">
        <f>B143/B$153*100</f>
        <v>13.259763503216075</v>
      </c>
      <c r="C156" s="2">
        <f>C143/C$153*100</f>
        <v>13.534296763688175</v>
      </c>
      <c r="D156" s="2">
        <f>D143/D$153*100</f>
        <v>13.447059870944766</v>
      </c>
    </row>
    <row r="157" spans="1:4" hidden="1" x14ac:dyDescent="0.25">
      <c r="A157" t="s">
        <v>63</v>
      </c>
      <c r="B157" s="2">
        <f t="shared" ref="B157:D166" si="32">B144/B$153*100</f>
        <v>8.5923517596579941</v>
      </c>
      <c r="C157" s="2">
        <f t="shared" si="32"/>
        <v>7.3796051292489313</v>
      </c>
      <c r="D157" s="2">
        <f t="shared" si="32"/>
        <v>8.0084694916369568</v>
      </c>
    </row>
    <row r="158" spans="1:4" hidden="1" x14ac:dyDescent="0.25">
      <c r="A158" t="s">
        <v>64</v>
      </c>
      <c r="B158" s="2">
        <f t="shared" si="32"/>
        <v>8.9561629061124961</v>
      </c>
      <c r="C158" s="2">
        <f t="shared" si="32"/>
        <v>8.6920415224913494</v>
      </c>
      <c r="D158" s="2">
        <f t="shared" si="32"/>
        <v>9.2525712339213211</v>
      </c>
    </row>
    <row r="159" spans="1:4" hidden="1" x14ac:dyDescent="0.25">
      <c r="A159" t="s">
        <v>65</v>
      </c>
      <c r="B159" s="2">
        <f t="shared" si="32"/>
        <v>0.52598260271510189</v>
      </c>
      <c r="C159" s="2">
        <f t="shared" si="32"/>
        <v>0.60289029106452263</v>
      </c>
      <c r="D159" s="2">
        <f t="shared" si="32"/>
        <v>0.8140466596216599</v>
      </c>
    </row>
    <row r="160" spans="1:4" hidden="1" x14ac:dyDescent="0.25">
      <c r="A160" t="s">
        <v>66</v>
      </c>
      <c r="B160" s="2">
        <f t="shared" si="32"/>
        <v>2.2981453837797283</v>
      </c>
      <c r="C160" s="2">
        <f t="shared" si="32"/>
        <v>2.2267453694280479</v>
      </c>
      <c r="D160" s="2">
        <f t="shared" si="32"/>
        <v>2.0968572302284985</v>
      </c>
    </row>
    <row r="161" spans="1:7" hidden="1" x14ac:dyDescent="0.25">
      <c r="A161" t="s">
        <v>67</v>
      </c>
      <c r="B161" s="2">
        <f t="shared" si="32"/>
        <v>13.265234347523661</v>
      </c>
      <c r="C161" s="2">
        <f t="shared" si="32"/>
        <v>13.960920008141663</v>
      </c>
      <c r="D161" s="2">
        <f t="shared" si="32"/>
        <v>13.644474895389392</v>
      </c>
    </row>
    <row r="162" spans="1:7" hidden="1" x14ac:dyDescent="0.25">
      <c r="A162" t="s">
        <v>68</v>
      </c>
      <c r="B162" s="2">
        <f t="shared" si="32"/>
        <v>2.6881384279919658</v>
      </c>
      <c r="C162" s="2">
        <f t="shared" si="32"/>
        <v>1.749236718909017</v>
      </c>
      <c r="D162" s="2">
        <f t="shared" si="32"/>
        <v>2.4800746306210057</v>
      </c>
    </row>
    <row r="163" spans="1:7" hidden="1" x14ac:dyDescent="0.25">
      <c r="A163" t="s">
        <v>69</v>
      </c>
      <c r="B163" s="2">
        <f t="shared" si="32"/>
        <v>41.673765738446747</v>
      </c>
      <c r="C163" s="2">
        <f t="shared" si="32"/>
        <v>43.753714634642783</v>
      </c>
      <c r="D163" s="2">
        <f t="shared" si="32"/>
        <v>41.492380167144724</v>
      </c>
    </row>
    <row r="164" spans="1:7" hidden="1" x14ac:dyDescent="0.25">
      <c r="A164" t="s">
        <v>70</v>
      </c>
      <c r="B164" s="2">
        <f t="shared" si="32"/>
        <v>5.1629139279880585</v>
      </c>
      <c r="C164" s="2">
        <f t="shared" si="32"/>
        <v>4.6936698554854468</v>
      </c>
      <c r="D164" s="2">
        <f t="shared" si="32"/>
        <v>5.0712435985275164</v>
      </c>
    </row>
    <row r="165" spans="1:7" hidden="1" x14ac:dyDescent="0.25">
      <c r="A165" s="183" t="s">
        <v>71</v>
      </c>
      <c r="B165" s="2">
        <f t="shared" si="32"/>
        <v>3.5775414025681704</v>
      </c>
      <c r="C165" s="2">
        <f t="shared" si="32"/>
        <v>3.4072867901485853</v>
      </c>
      <c r="D165" s="2">
        <f t="shared" si="32"/>
        <v>3.6924351336809389</v>
      </c>
    </row>
    <row r="166" spans="1:7" hidden="1" x14ac:dyDescent="0.25">
      <c r="A166" s="188" t="s">
        <v>1</v>
      </c>
      <c r="B166" s="21">
        <f t="shared" si="32"/>
        <v>100</v>
      </c>
      <c r="C166" s="21">
        <f t="shared" si="32"/>
        <v>100</v>
      </c>
      <c r="D166" s="21">
        <f t="shared" si="32"/>
        <v>100</v>
      </c>
    </row>
    <row r="167" spans="1:7" hidden="1" x14ac:dyDescent="0.25"/>
    <row r="168" spans="1:7" hidden="1" x14ac:dyDescent="0.25"/>
    <row r="169" spans="1:7" hidden="1" x14ac:dyDescent="0.25"/>
    <row r="170" spans="1:7" hidden="1" x14ac:dyDescent="0.25"/>
    <row r="171" spans="1:7" hidden="1" x14ac:dyDescent="0.25">
      <c r="B171" s="619">
        <v>2019</v>
      </c>
      <c r="C171" s="619"/>
      <c r="D171" s="619">
        <v>2020</v>
      </c>
      <c r="E171" s="619"/>
      <c r="F171" s="619">
        <v>2021</v>
      </c>
      <c r="G171" s="619"/>
    </row>
    <row r="172" spans="1:7" hidden="1" x14ac:dyDescent="0.25">
      <c r="B172" s="192" t="s">
        <v>99</v>
      </c>
      <c r="C172" s="185" t="s">
        <v>100</v>
      </c>
      <c r="D172" s="192" t="s">
        <v>99</v>
      </c>
      <c r="E172" s="185" t="s">
        <v>100</v>
      </c>
      <c r="F172" s="192" t="s">
        <v>99</v>
      </c>
      <c r="G172" s="185" t="s">
        <v>100</v>
      </c>
    </row>
    <row r="173" spans="1:7" hidden="1" x14ac:dyDescent="0.25">
      <c r="A173" t="s">
        <v>62</v>
      </c>
      <c r="B173" s="2">
        <v>17.02173664124938</v>
      </c>
      <c r="C173" s="2">
        <v>12.159281810080449</v>
      </c>
      <c r="D173" s="2">
        <v>17.679877662136377</v>
      </c>
      <c r="E173" s="2">
        <v>12.403771427431478</v>
      </c>
      <c r="F173" s="2">
        <v>17.28237820961591</v>
      </c>
      <c r="G173" s="2">
        <v>12.312949227694565</v>
      </c>
    </row>
    <row r="174" spans="1:7" hidden="1" x14ac:dyDescent="0.25">
      <c r="A174" t="s">
        <v>63</v>
      </c>
      <c r="B174" s="2">
        <v>12.412964164908045</v>
      </c>
      <c r="C174" s="2">
        <v>7.4750421356338217</v>
      </c>
      <c r="D174" s="2">
        <v>11.438763959417475</v>
      </c>
      <c r="E174" s="2">
        <v>6.2724023870938508</v>
      </c>
      <c r="F174" s="2">
        <v>11.861850991354498</v>
      </c>
      <c r="G174" s="2">
        <v>6.8692580369555873</v>
      </c>
    </row>
    <row r="175" spans="1:7" hidden="1" x14ac:dyDescent="0.25">
      <c r="A175" t="s">
        <v>64</v>
      </c>
      <c r="B175" s="2">
        <v>9.9658328112816932</v>
      </c>
      <c r="C175" s="2">
        <v>8.6609317454218218</v>
      </c>
      <c r="D175" s="2">
        <v>9.8840763434434074</v>
      </c>
      <c r="E175" s="2">
        <v>8.3667343489997261</v>
      </c>
      <c r="F175" s="2">
        <v>9.6889859056564003</v>
      </c>
      <c r="G175" s="2">
        <v>9.1237249921594881</v>
      </c>
    </row>
    <row r="176" spans="1:7" hidden="1" x14ac:dyDescent="0.25">
      <c r="A176" t="s">
        <v>65</v>
      </c>
      <c r="B176" s="2">
        <v>0.41176510469378336</v>
      </c>
      <c r="C176" s="2">
        <v>0.5592242191630441</v>
      </c>
      <c r="D176" s="2">
        <v>0.58250811335793706</v>
      </c>
      <c r="E176" s="2">
        <v>0.60826862900127732</v>
      </c>
      <c r="F176" s="2">
        <v>0.56924686504787203</v>
      </c>
      <c r="G176" s="2">
        <v>0.88661810385170026</v>
      </c>
    </row>
    <row r="177" spans="1:7" hidden="1" x14ac:dyDescent="0.25">
      <c r="A177" t="s">
        <v>66</v>
      </c>
      <c r="B177" s="2">
        <v>1.8955584877685117</v>
      </c>
      <c r="C177" s="2">
        <v>2.4159741875390597</v>
      </c>
      <c r="D177" s="2">
        <v>2.0199791036115529</v>
      </c>
      <c r="E177" s="2">
        <v>2.2831831593497953</v>
      </c>
      <c r="F177" s="2">
        <v>1.7949355398214244</v>
      </c>
      <c r="G177" s="2">
        <v>2.1862972888605241</v>
      </c>
    </row>
    <row r="178" spans="1:7" hidden="1" x14ac:dyDescent="0.25">
      <c r="A178" t="s">
        <v>67</v>
      </c>
      <c r="B178" s="2">
        <v>9.0323206081454632</v>
      </c>
      <c r="C178" s="2">
        <v>14.502994180607082</v>
      </c>
      <c r="D178" s="2">
        <v>10.137521083109004</v>
      </c>
      <c r="E178" s="2">
        <v>15.003614395091081</v>
      </c>
      <c r="F178" s="2">
        <v>9.6402376347188241</v>
      </c>
      <c r="G178" s="2">
        <v>14.82850169427361</v>
      </c>
    </row>
    <row r="179" spans="1:7" hidden="1" x14ac:dyDescent="0.25">
      <c r="A179" t="s">
        <v>68</v>
      </c>
      <c r="B179" s="2">
        <v>3.8393548527847732</v>
      </c>
      <c r="C179" s="2">
        <v>2.3514882353394002</v>
      </c>
      <c r="D179" s="2">
        <v>2.5567199747743627</v>
      </c>
      <c r="E179" s="2">
        <v>1.5290163338731368</v>
      </c>
      <c r="F179" s="2">
        <v>5.4412785733483719</v>
      </c>
      <c r="G179" s="2">
        <v>1.6046730707837107</v>
      </c>
    </row>
    <row r="180" spans="1:7" hidden="1" x14ac:dyDescent="0.25">
      <c r="A180" t="s">
        <v>69</v>
      </c>
      <c r="B180" s="2">
        <v>36.078352345580008</v>
      </c>
      <c r="C180" s="2">
        <v>43.310430893417241</v>
      </c>
      <c r="D180" s="2">
        <v>38.254354083822264</v>
      </c>
      <c r="E180" s="2">
        <v>45.253219027724001</v>
      </c>
      <c r="F180" s="2">
        <v>35.511592323221322</v>
      </c>
      <c r="G180" s="2">
        <v>43.260750904162379</v>
      </c>
    </row>
    <row r="181" spans="1:7" hidden="1" x14ac:dyDescent="0.25">
      <c r="A181" t="s">
        <v>70</v>
      </c>
      <c r="B181" s="2">
        <v>5.4270243202299042</v>
      </c>
      <c r="C181" s="2">
        <v>5.0856558309714348</v>
      </c>
      <c r="D181" s="2">
        <v>4.3033232789360181</v>
      </c>
      <c r="E181" s="2">
        <v>4.8001768489439272</v>
      </c>
      <c r="F181" s="2">
        <v>4.5402780352264731</v>
      </c>
      <c r="G181" s="2">
        <v>5.2280455136295219</v>
      </c>
    </row>
    <row r="182" spans="1:7" hidden="1" x14ac:dyDescent="0.25">
      <c r="A182" t="s">
        <v>71</v>
      </c>
      <c r="B182" s="2">
        <v>3.9150906633584679</v>
      </c>
      <c r="C182" s="2">
        <v>3.4789767618267629</v>
      </c>
      <c r="D182" s="2">
        <v>3.1428763973919227</v>
      </c>
      <c r="E182" s="2">
        <v>3.4796134424914595</v>
      </c>
      <c r="F182" s="2">
        <v>3.6692159219892084</v>
      </c>
      <c r="G182" s="2">
        <v>3.6991811676287374</v>
      </c>
    </row>
    <row r="183" spans="1:7" hidden="1" x14ac:dyDescent="0.25">
      <c r="A183" t="s">
        <v>1</v>
      </c>
      <c r="B183" s="2">
        <v>100</v>
      </c>
      <c r="C183" s="2">
        <v>100</v>
      </c>
      <c r="D183" s="2">
        <v>100</v>
      </c>
      <c r="E183" s="2">
        <v>100</v>
      </c>
      <c r="F183" s="2">
        <v>100</v>
      </c>
      <c r="G183" s="2">
        <v>100</v>
      </c>
    </row>
    <row r="184" spans="1:7" hidden="1" x14ac:dyDescent="0.25"/>
    <row r="185" spans="1:7" hidden="1" x14ac:dyDescent="0.25"/>
    <row r="186" spans="1:7" hidden="1" x14ac:dyDescent="0.25"/>
    <row r="187" spans="1:7" hidden="1" x14ac:dyDescent="0.25">
      <c r="A187">
        <v>2021</v>
      </c>
    </row>
    <row r="188" spans="1:7" hidden="1" x14ac:dyDescent="0.25">
      <c r="B188" s="1" t="s">
        <v>99</v>
      </c>
      <c r="C188" s="1" t="s">
        <v>100</v>
      </c>
      <c r="D188" s="1" t="s">
        <v>1</v>
      </c>
    </row>
    <row r="189" spans="1:7" hidden="1" x14ac:dyDescent="0.25">
      <c r="A189" t="s">
        <v>62</v>
      </c>
      <c r="B189" s="13">
        <v>10189.067649523007</v>
      </c>
      <c r="C189" s="13">
        <v>24549.889139946412</v>
      </c>
      <c r="D189" s="13">
        <v>34738.956789469354</v>
      </c>
    </row>
    <row r="190" spans="1:7" hidden="1" x14ac:dyDescent="0.25">
      <c r="A190" t="s">
        <v>63</v>
      </c>
      <c r="B190" s="1">
        <v>6993.3200589387288</v>
      </c>
      <c r="C190" s="1">
        <v>13696.111318451452</v>
      </c>
      <c r="D190" s="1">
        <v>20689.431377390021</v>
      </c>
    </row>
    <row r="191" spans="1:7" hidden="1" x14ac:dyDescent="0.25">
      <c r="A191" t="s">
        <v>64</v>
      </c>
      <c r="B191" s="1">
        <v>5712.2770749849269</v>
      </c>
      <c r="C191" s="1">
        <v>18191.128133386475</v>
      </c>
      <c r="D191" s="1">
        <v>23903.405208371456</v>
      </c>
    </row>
    <row r="192" spans="1:7" hidden="1" x14ac:dyDescent="0.25">
      <c r="A192" t="s">
        <v>65</v>
      </c>
      <c r="B192" s="1">
        <v>335.607446319193</v>
      </c>
      <c r="C192" s="1">
        <v>1767.7630075880852</v>
      </c>
      <c r="D192" s="1">
        <v>2103.3704539072937</v>
      </c>
    </row>
    <row r="193" spans="1:4" hidden="1" x14ac:dyDescent="0.25">
      <c r="A193" t="s">
        <v>66</v>
      </c>
      <c r="B193" s="1">
        <v>1058.2293374182584</v>
      </c>
      <c r="C193" s="1">
        <v>4359.0983017917379</v>
      </c>
      <c r="D193" s="1">
        <v>5417.327639210057</v>
      </c>
    </row>
    <row r="194" spans="1:4" hidden="1" x14ac:dyDescent="0.25">
      <c r="A194" t="s">
        <v>67</v>
      </c>
      <c r="B194" s="1">
        <v>5683.5368504419948</v>
      </c>
      <c r="C194" s="1">
        <v>29565.465265390845</v>
      </c>
      <c r="D194" s="1">
        <v>35249.002115833042</v>
      </c>
    </row>
    <row r="195" spans="1:4" hidden="1" x14ac:dyDescent="0.25">
      <c r="A195" t="s">
        <v>68</v>
      </c>
      <c r="B195" s="1">
        <v>3207.9818420417942</v>
      </c>
      <c r="C195" s="1">
        <v>3199.4403018401449</v>
      </c>
      <c r="D195" s="1">
        <v>6407.422143881905</v>
      </c>
    </row>
    <row r="196" spans="1:4" hidden="1" x14ac:dyDescent="0.25">
      <c r="A196" t="s">
        <v>69</v>
      </c>
      <c r="B196" s="1">
        <v>20936.355641277532</v>
      </c>
      <c r="C196" s="1">
        <v>86254.447993600377</v>
      </c>
      <c r="D196" s="1">
        <v>107190.8036348793</v>
      </c>
    </row>
    <row r="197" spans="1:4" hidden="1" x14ac:dyDescent="0.25">
      <c r="A197" t="s">
        <v>70</v>
      </c>
      <c r="B197" s="1">
        <v>2676.7843804521203</v>
      </c>
      <c r="C197" s="1">
        <v>10423.81767395872</v>
      </c>
      <c r="D197" s="1">
        <v>13100.60205441098</v>
      </c>
    </row>
    <row r="198" spans="1:4" hidden="1" x14ac:dyDescent="0.25">
      <c r="A198" t="s">
        <v>71</v>
      </c>
      <c r="B198" s="10">
        <v>2163.2375357376154</v>
      </c>
      <c r="C198" s="10">
        <v>7375.5268453150948</v>
      </c>
      <c r="D198" s="10">
        <v>9538.7643810527825</v>
      </c>
    </row>
    <row r="199" spans="1:4" hidden="1" x14ac:dyDescent="0.25">
      <c r="A199" s="19" t="s">
        <v>1</v>
      </c>
      <c r="B199" s="184">
        <v>58956.397817134995</v>
      </c>
      <c r="C199" s="184">
        <v>199382.6879812697</v>
      </c>
      <c r="D199" s="184">
        <v>258339.08579840473</v>
      </c>
    </row>
    <row r="200" spans="1:4" hidden="1" x14ac:dyDescent="0.25"/>
    <row r="201" spans="1:4" hidden="1" x14ac:dyDescent="0.25"/>
    <row r="202" spans="1:4" hidden="1" x14ac:dyDescent="0.25"/>
    <row r="203" spans="1:4" hidden="1" x14ac:dyDescent="0.25"/>
    <row r="204" spans="1:4" hidden="1" x14ac:dyDescent="0.25"/>
    <row r="205" spans="1:4" hidden="1" x14ac:dyDescent="0.25"/>
    <row r="206" spans="1:4" hidden="1" x14ac:dyDescent="0.25"/>
    <row r="207" spans="1:4" hidden="1" x14ac:dyDescent="0.25"/>
    <row r="208" spans="1:4" hidden="1" x14ac:dyDescent="0.25"/>
    <row r="209" hidden="1" x14ac:dyDescent="0.25"/>
    <row r="210" hidden="1" x14ac:dyDescent="0.25"/>
  </sheetData>
  <mergeCells count="38">
    <mergeCell ref="V94:Z94"/>
    <mergeCell ref="B15:C15"/>
    <mergeCell ref="D15:E15"/>
    <mergeCell ref="F15:G15"/>
    <mergeCell ref="B78:C78"/>
    <mergeCell ref="D78:E78"/>
    <mergeCell ref="F78:G78"/>
    <mergeCell ref="B94:C94"/>
    <mergeCell ref="D94:E94"/>
    <mergeCell ref="F94:G94"/>
    <mergeCell ref="L94:P94"/>
    <mergeCell ref="Q94:U94"/>
    <mergeCell ref="X109:AC109"/>
    <mergeCell ref="L95:M95"/>
    <mergeCell ref="N95:O95"/>
    <mergeCell ref="Q95:R95"/>
    <mergeCell ref="S95:T95"/>
    <mergeCell ref="V95:W95"/>
    <mergeCell ref="X95:Y95"/>
    <mergeCell ref="B108:C108"/>
    <mergeCell ref="D108:E108"/>
    <mergeCell ref="F108:G108"/>
    <mergeCell ref="L109:Q109"/>
    <mergeCell ref="R109:W109"/>
    <mergeCell ref="B171:C171"/>
    <mergeCell ref="D171:E171"/>
    <mergeCell ref="F171:G171"/>
    <mergeCell ref="L110:M110"/>
    <mergeCell ref="N110:O110"/>
    <mergeCell ref="X110:Y110"/>
    <mergeCell ref="Z110:AA110"/>
    <mergeCell ref="AB110:AC110"/>
    <mergeCell ref="B126:C126"/>
    <mergeCell ref="D126:E126"/>
    <mergeCell ref="P110:Q110"/>
    <mergeCell ref="R110:S110"/>
    <mergeCell ref="T110:U110"/>
    <mergeCell ref="V110:W110"/>
  </mergeCells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6077-BDB4-4F24-BD2B-09811BD3F648}">
  <dimension ref="B2:AC32"/>
  <sheetViews>
    <sheetView workbookViewId="0">
      <selection activeCell="B2" sqref="B2:B4"/>
    </sheetView>
  </sheetViews>
  <sheetFormatPr defaultRowHeight="15" x14ac:dyDescent="0.25"/>
  <cols>
    <col min="2" max="2" width="17.7109375" bestFit="1" customWidth="1"/>
    <col min="3" max="11" width="8.7109375" customWidth="1"/>
    <col min="12" max="12" width="3.28515625" customWidth="1"/>
    <col min="13" max="18" width="8.7109375" customWidth="1"/>
    <col min="22" max="29" width="12.7109375" customWidth="1"/>
  </cols>
  <sheetData>
    <row r="2" spans="2:25" x14ac:dyDescent="0.25">
      <c r="B2" s="189" t="s">
        <v>829</v>
      </c>
    </row>
    <row r="3" spans="2:25" x14ac:dyDescent="0.25">
      <c r="B3" s="189" t="s">
        <v>830</v>
      </c>
    </row>
    <row r="4" spans="2:25" x14ac:dyDescent="0.25">
      <c r="B4" s="189" t="s">
        <v>831</v>
      </c>
    </row>
    <row r="5" spans="2:25" x14ac:dyDescent="0.25">
      <c r="B5" t="s">
        <v>118</v>
      </c>
    </row>
    <row r="6" spans="2:25" x14ac:dyDescent="0.25">
      <c r="B6" s="19"/>
      <c r="C6" s="744">
        <v>2019</v>
      </c>
      <c r="D6" s="744"/>
      <c r="E6" s="744"/>
      <c r="F6" s="744">
        <v>2020</v>
      </c>
      <c r="G6" s="744">
        <v>2020</v>
      </c>
      <c r="H6" s="744"/>
      <c r="I6" s="744">
        <v>2021</v>
      </c>
      <c r="J6" s="744">
        <v>2021</v>
      </c>
      <c r="K6" s="744"/>
      <c r="L6" s="189"/>
      <c r="M6" s="744" t="s">
        <v>102</v>
      </c>
      <c r="N6" s="744"/>
      <c r="O6" s="745"/>
      <c r="P6" s="744" t="s">
        <v>103</v>
      </c>
      <c r="Q6" s="744">
        <v>2021</v>
      </c>
      <c r="R6" s="744"/>
      <c r="V6" s="1"/>
      <c r="W6" s="1"/>
    </row>
    <row r="7" spans="2:25" x14ac:dyDescent="0.25">
      <c r="B7" s="43"/>
      <c r="C7" s="256" t="s">
        <v>99</v>
      </c>
      <c r="D7" s="27" t="s">
        <v>119</v>
      </c>
      <c r="E7" s="257" t="s">
        <v>1</v>
      </c>
      <c r="F7" s="256" t="s">
        <v>99</v>
      </c>
      <c r="G7" s="27" t="s">
        <v>119</v>
      </c>
      <c r="H7" s="257" t="s">
        <v>1</v>
      </c>
      <c r="I7" s="256" t="s">
        <v>99</v>
      </c>
      <c r="J7" s="27" t="s">
        <v>119</v>
      </c>
      <c r="K7" s="60" t="s">
        <v>1</v>
      </c>
      <c r="L7" s="29"/>
      <c r="M7" s="256" t="s">
        <v>99</v>
      </c>
      <c r="N7" s="27" t="s">
        <v>119</v>
      </c>
      <c r="O7" s="258" t="s">
        <v>1</v>
      </c>
      <c r="P7" s="256" t="s">
        <v>99</v>
      </c>
      <c r="Q7" s="27" t="s">
        <v>119</v>
      </c>
      <c r="R7" s="257" t="s">
        <v>1</v>
      </c>
      <c r="V7" s="1"/>
      <c r="W7" s="1"/>
    </row>
    <row r="8" spans="2:25" x14ac:dyDescent="0.25">
      <c r="B8" s="259" t="s">
        <v>15</v>
      </c>
      <c r="C8" s="260">
        <v>1425.5807160728559</v>
      </c>
      <c r="D8" s="261">
        <v>1418.4152204486065</v>
      </c>
      <c r="E8" s="262">
        <v>1418.5473189261972</v>
      </c>
      <c r="F8" s="260">
        <v>1065.4000000000001</v>
      </c>
      <c r="G8" s="261">
        <v>1267.1888095238112</v>
      </c>
      <c r="H8" s="262">
        <v>1265.3099565487266</v>
      </c>
      <c r="I8" s="260">
        <v>1382.0494349712233</v>
      </c>
      <c r="J8" s="261">
        <v>1397.9976057995327</v>
      </c>
      <c r="K8" s="262">
        <v>1397.7173831625305</v>
      </c>
      <c r="L8" s="29"/>
      <c r="M8" s="263">
        <f t="shared" ref="M8:R11" si="0">100*(F8-C8)/C8</f>
        <v>-25.265543508828468</v>
      </c>
      <c r="N8" s="33">
        <f t="shared" si="0"/>
        <v>-10.66164609238799</v>
      </c>
      <c r="O8" s="252">
        <f t="shared" si="0"/>
        <v>-10.802414578138094</v>
      </c>
      <c r="P8" s="263">
        <f t="shared" si="0"/>
        <v>29.721178427935342</v>
      </c>
      <c r="Q8" s="33">
        <f t="shared" si="0"/>
        <v>10.322755006404874</v>
      </c>
      <c r="R8" s="250">
        <f t="shared" si="0"/>
        <v>10.464426200751619</v>
      </c>
      <c r="V8" s="1"/>
      <c r="W8" s="1"/>
      <c r="X8" s="1"/>
      <c r="Y8" s="1"/>
    </row>
    <row r="9" spans="2:25" x14ac:dyDescent="0.25">
      <c r="B9" s="264" t="s">
        <v>16</v>
      </c>
      <c r="C9" s="265">
        <v>948.94713657194404</v>
      </c>
      <c r="D9" s="266">
        <v>867.98913567395812</v>
      </c>
      <c r="E9" s="267">
        <v>881.36489534187058</v>
      </c>
      <c r="F9" s="265">
        <v>743.2703150912107</v>
      </c>
      <c r="G9" s="266">
        <v>734.6400689655178</v>
      </c>
      <c r="H9" s="267">
        <v>735.69075307894218</v>
      </c>
      <c r="I9" s="265">
        <v>850.95876761961517</v>
      </c>
      <c r="J9" s="266">
        <v>768.1098490540428</v>
      </c>
      <c r="K9" s="267">
        <v>781.43771856241506</v>
      </c>
      <c r="L9" s="29"/>
      <c r="M9" s="268">
        <f>100*(F9-C9)/C9</f>
        <v>-21.674212772666923</v>
      </c>
      <c r="N9" s="35">
        <f t="shared" si="0"/>
        <v>-15.362987994648137</v>
      </c>
      <c r="O9" s="249">
        <f t="shared" si="0"/>
        <v>-16.528244207686896</v>
      </c>
      <c r="P9" s="268">
        <f t="shared" si="0"/>
        <v>14.488464067771822</v>
      </c>
      <c r="Q9" s="35">
        <f t="shared" si="0"/>
        <v>4.5559426312881914</v>
      </c>
      <c r="R9" s="247">
        <f t="shared" si="0"/>
        <v>6.218233040447644</v>
      </c>
      <c r="V9" s="1"/>
      <c r="W9" s="1"/>
      <c r="X9" s="1"/>
      <c r="Y9" s="1"/>
    </row>
    <row r="10" spans="2:25" x14ac:dyDescent="0.25">
      <c r="B10" s="269" t="s">
        <v>17</v>
      </c>
      <c r="C10" s="270">
        <v>1039.6512658038957</v>
      </c>
      <c r="D10" s="271">
        <v>1038.251004060563</v>
      </c>
      <c r="E10" s="272">
        <v>1038.96004792401</v>
      </c>
      <c r="F10" s="270">
        <v>819.4115892672861</v>
      </c>
      <c r="G10" s="271">
        <v>774.29922787193914</v>
      </c>
      <c r="H10" s="272">
        <v>795.82255539143216</v>
      </c>
      <c r="I10" s="270">
        <v>876.33305562853184</v>
      </c>
      <c r="J10" s="271">
        <v>925.58840275503781</v>
      </c>
      <c r="K10" s="272">
        <v>900.54539678316121</v>
      </c>
      <c r="L10" s="29"/>
      <c r="M10" s="273">
        <f>100*(F10-C10)/C10</f>
        <v>-21.183995420455954</v>
      </c>
      <c r="N10" s="38">
        <f t="shared" si="0"/>
        <v>-25.422732572019459</v>
      </c>
      <c r="O10" s="255">
        <f t="shared" si="0"/>
        <v>-23.402005978805555</v>
      </c>
      <c r="P10" s="273">
        <f t="shared" si="0"/>
        <v>6.9466269585160045</v>
      </c>
      <c r="Q10" s="38">
        <f t="shared" si="0"/>
        <v>19.538851317067348</v>
      </c>
      <c r="R10" s="253">
        <f t="shared" si="0"/>
        <v>13.159069277726141</v>
      </c>
      <c r="V10" s="1"/>
      <c r="W10" s="1"/>
      <c r="X10" s="1"/>
      <c r="Y10" s="1"/>
    </row>
    <row r="11" spans="2:25" x14ac:dyDescent="0.25">
      <c r="B11" s="39" t="s">
        <v>1</v>
      </c>
      <c r="C11" s="274">
        <v>1015.9487258430672</v>
      </c>
      <c r="D11" s="275">
        <v>1074.3160372642667</v>
      </c>
      <c r="E11" s="276">
        <v>1061.3939297937757</v>
      </c>
      <c r="F11" s="274">
        <v>792.80581600504058</v>
      </c>
      <c r="G11" s="275">
        <v>861.9325656392673</v>
      </c>
      <c r="H11" s="276">
        <v>849.16884816753861</v>
      </c>
      <c r="I11" s="274">
        <v>877.80309162524759</v>
      </c>
      <c r="J11" s="275">
        <v>996.3241460995265</v>
      </c>
      <c r="K11" s="276">
        <v>970.51168539430785</v>
      </c>
      <c r="L11" s="29"/>
      <c r="M11" s="277">
        <f>100*(F11-C11)/C11</f>
        <v>-21.963993276614961</v>
      </c>
      <c r="N11" s="41">
        <f t="shared" si="0"/>
        <v>-19.769180041827489</v>
      </c>
      <c r="O11" s="278">
        <f t="shared" si="0"/>
        <v>-19.994940207305639</v>
      </c>
      <c r="P11" s="277">
        <f t="shared" si="0"/>
        <v>10.721071150626701</v>
      </c>
      <c r="Q11" s="41">
        <f t="shared" si="0"/>
        <v>15.591890342440578</v>
      </c>
      <c r="R11" s="279">
        <f t="shared" si="0"/>
        <v>14.289600647576821</v>
      </c>
      <c r="V11" s="1"/>
      <c r="W11" s="1"/>
      <c r="X11" s="1"/>
      <c r="Y11" s="1"/>
    </row>
    <row r="12" spans="2:25" x14ac:dyDescent="0.25">
      <c r="B12" s="29"/>
      <c r="C12" s="29"/>
      <c r="D12" s="280"/>
      <c r="E12" s="280"/>
      <c r="F12" s="280"/>
      <c r="G12" s="280"/>
      <c r="H12" s="280"/>
      <c r="I12" s="280"/>
      <c r="J12" s="280"/>
      <c r="K12" s="280"/>
      <c r="L12" s="29"/>
      <c r="M12" s="29"/>
      <c r="N12" s="35"/>
      <c r="O12" s="35"/>
      <c r="P12" s="35"/>
      <c r="Q12" s="35"/>
      <c r="V12" s="1"/>
      <c r="W12" s="1"/>
      <c r="X12" s="1"/>
      <c r="Y12" s="1"/>
    </row>
    <row r="13" spans="2:25" x14ac:dyDescent="0.25">
      <c r="B13" s="29"/>
      <c r="C13" s="29"/>
      <c r="D13" s="280"/>
      <c r="E13" s="280"/>
      <c r="F13" s="280"/>
      <c r="G13" s="280"/>
      <c r="H13" s="280"/>
      <c r="I13" s="280"/>
      <c r="J13" s="280"/>
      <c r="K13" s="280"/>
      <c r="L13" s="29"/>
      <c r="M13" s="29"/>
      <c r="N13" s="35"/>
      <c r="O13" s="35"/>
      <c r="P13" s="35"/>
      <c r="Q13" s="35"/>
      <c r="V13" s="1"/>
      <c r="W13" s="1"/>
      <c r="X13" s="1"/>
      <c r="Y13" s="1"/>
    </row>
    <row r="14" spans="2:25" x14ac:dyDescent="0.25">
      <c r="B14" s="29"/>
      <c r="C14" s="29"/>
      <c r="D14" s="280"/>
      <c r="E14" s="280"/>
      <c r="F14" s="280"/>
      <c r="G14" s="280"/>
      <c r="H14" s="280"/>
      <c r="I14" s="280"/>
      <c r="J14" s="280"/>
      <c r="K14" s="280"/>
      <c r="L14" s="29"/>
      <c r="M14" s="29"/>
      <c r="N14" s="35"/>
      <c r="O14" s="35"/>
      <c r="P14" s="35"/>
      <c r="Q14" s="35"/>
      <c r="V14" s="1"/>
      <c r="W14" s="1"/>
      <c r="X14" s="1"/>
      <c r="Y14" s="1"/>
    </row>
    <row r="15" spans="2:25" hidden="1" x14ac:dyDescent="0.25">
      <c r="B15" s="29"/>
      <c r="C15" s="29"/>
      <c r="D15" s="280"/>
      <c r="E15" s="280"/>
      <c r="F15" s="280"/>
      <c r="G15" s="280"/>
      <c r="H15" s="280"/>
      <c r="I15" s="280"/>
      <c r="J15" s="280"/>
      <c r="K15" s="280"/>
      <c r="L15" s="29"/>
      <c r="M15" s="29"/>
      <c r="N15" s="35"/>
      <c r="O15" s="35"/>
      <c r="P15" s="35"/>
      <c r="Q15" s="35"/>
      <c r="V15" s="1"/>
      <c r="W15" s="1"/>
      <c r="X15" s="1"/>
      <c r="Y15" s="1"/>
    </row>
    <row r="16" spans="2:25" hidden="1" x14ac:dyDescent="0.25">
      <c r="B16" s="29"/>
      <c r="C16" s="29"/>
      <c r="D16" s="280"/>
      <c r="E16" s="280"/>
      <c r="F16" s="280"/>
      <c r="G16" s="280"/>
      <c r="H16" s="280"/>
      <c r="I16" s="280"/>
      <c r="J16" s="280"/>
      <c r="K16" s="280"/>
      <c r="L16" s="29"/>
      <c r="M16" s="29"/>
      <c r="N16" s="35"/>
      <c r="O16" s="35"/>
      <c r="P16" s="35"/>
      <c r="Q16" s="35"/>
      <c r="V16" s="1"/>
      <c r="W16" s="1"/>
      <c r="X16" s="1"/>
      <c r="Y16" s="1"/>
    </row>
    <row r="17" spans="2:29" hidden="1" x14ac:dyDescent="0.25">
      <c r="B17" s="29"/>
      <c r="C17" s="29"/>
      <c r="D17" s="280"/>
      <c r="E17" s="280"/>
      <c r="F17" s="280"/>
      <c r="G17" s="280"/>
      <c r="H17" s="280"/>
      <c r="I17" s="280"/>
      <c r="J17" s="280"/>
      <c r="K17" s="280"/>
      <c r="L17" s="29"/>
      <c r="M17" s="29"/>
      <c r="N17" s="35"/>
      <c r="O17" s="35"/>
      <c r="P17" s="35"/>
      <c r="Q17" s="35"/>
      <c r="V17" s="1"/>
      <c r="W17" s="1"/>
      <c r="X17" s="1"/>
      <c r="Y17" s="1"/>
    </row>
    <row r="18" spans="2:29" hidden="1" x14ac:dyDescent="0.25">
      <c r="B18" s="29"/>
      <c r="C18" s="29"/>
      <c r="D18" s="280"/>
      <c r="E18" s="280"/>
      <c r="F18" s="280"/>
      <c r="G18" s="280"/>
      <c r="H18" s="280"/>
      <c r="I18" s="280"/>
      <c r="J18" s="280"/>
      <c r="K18" s="280"/>
      <c r="L18" s="29"/>
      <c r="M18" s="29"/>
      <c r="N18" s="35"/>
      <c r="O18" s="35"/>
      <c r="P18" s="35"/>
      <c r="Q18" s="35"/>
      <c r="V18" s="1"/>
      <c r="W18" s="1"/>
      <c r="X18" s="1"/>
      <c r="Y18" s="1"/>
    </row>
    <row r="19" spans="2:29" hidden="1" x14ac:dyDescent="0.25">
      <c r="U19" t="s">
        <v>120</v>
      </c>
    </row>
    <row r="20" spans="2:29" hidden="1" x14ac:dyDescent="0.25">
      <c r="U20" s="8"/>
      <c r="V20" s="704" t="s">
        <v>15</v>
      </c>
      <c r="W20" s="704"/>
      <c r="X20" s="704" t="s">
        <v>16</v>
      </c>
      <c r="Y20" s="704"/>
      <c r="Z20" s="704" t="s">
        <v>17</v>
      </c>
      <c r="AA20" s="704"/>
      <c r="AB20" s="704" t="s">
        <v>1</v>
      </c>
      <c r="AC20" s="704" t="s">
        <v>1</v>
      </c>
    </row>
    <row r="21" spans="2:29" hidden="1" x14ac:dyDescent="0.25">
      <c r="U21" s="16"/>
      <c r="V21" s="281" t="s">
        <v>99</v>
      </c>
      <c r="W21" s="24" t="s">
        <v>121</v>
      </c>
      <c r="X21" s="281" t="s">
        <v>99</v>
      </c>
      <c r="Y21" s="24" t="s">
        <v>121</v>
      </c>
      <c r="Z21" s="281" t="s">
        <v>99</v>
      </c>
      <c r="AA21" s="24" t="s">
        <v>121</v>
      </c>
      <c r="AB21" s="281" t="s">
        <v>99</v>
      </c>
      <c r="AC21" s="24" t="s">
        <v>121</v>
      </c>
    </row>
    <row r="22" spans="2:29" hidden="1" x14ac:dyDescent="0.25">
      <c r="S22" t="s">
        <v>122</v>
      </c>
      <c r="U22" s="282" t="s">
        <v>123</v>
      </c>
      <c r="V22" s="283">
        <v>0.60350000000000004</v>
      </c>
      <c r="W22" s="284">
        <v>0.4642</v>
      </c>
      <c r="X22" s="283">
        <v>0.71970000000000001</v>
      </c>
      <c r="Y22" s="284">
        <v>0.65810000000000002</v>
      </c>
      <c r="Z22" s="283">
        <v>0.5</v>
      </c>
      <c r="AA22" s="284">
        <v>0.43290000000000001</v>
      </c>
      <c r="AB22" s="284">
        <v>0.59150000000000003</v>
      </c>
      <c r="AC22" s="284">
        <v>0.5776</v>
      </c>
    </row>
    <row r="23" spans="2:29" hidden="1" x14ac:dyDescent="0.25">
      <c r="U23" s="282" t="s">
        <v>19</v>
      </c>
      <c r="V23" s="285">
        <v>0.39650000000000002</v>
      </c>
      <c r="W23" s="286">
        <v>0.53580000000000005</v>
      </c>
      <c r="X23" s="285">
        <v>0.28029999999999999</v>
      </c>
      <c r="Y23" s="286">
        <v>0.34189999999999998</v>
      </c>
      <c r="Z23" s="285">
        <v>0.5</v>
      </c>
      <c r="AA23" s="286">
        <v>0.56710000000000005</v>
      </c>
      <c r="AB23" s="286">
        <v>0.40849999999999997</v>
      </c>
      <c r="AC23" s="286">
        <v>0.4224</v>
      </c>
    </row>
    <row r="24" spans="2:29" hidden="1" x14ac:dyDescent="0.25">
      <c r="U24" s="287" t="s">
        <v>1</v>
      </c>
      <c r="V24" s="285">
        <v>1</v>
      </c>
      <c r="W24" s="286">
        <f>SUM(W22:W23)</f>
        <v>1</v>
      </c>
      <c r="X24" s="285">
        <v>1</v>
      </c>
      <c r="Y24" s="286">
        <f>SUM(Y22:Y23)</f>
        <v>1</v>
      </c>
      <c r="Z24" s="285">
        <v>1</v>
      </c>
      <c r="AA24" s="286">
        <f>SUM(AA22:AA23)</f>
        <v>1</v>
      </c>
      <c r="AB24" s="286">
        <v>1</v>
      </c>
      <c r="AC24" s="286">
        <f>SUM(AC22:AC23)</f>
        <v>1</v>
      </c>
    </row>
    <row r="25" spans="2:29" hidden="1" x14ac:dyDescent="0.25">
      <c r="B25" s="29" t="s">
        <v>124</v>
      </c>
      <c r="C25" s="29"/>
      <c r="V25" s="1"/>
      <c r="W25" s="1"/>
      <c r="X25" s="1"/>
      <c r="Y25" s="1"/>
    </row>
    <row r="26" spans="2:29" hidden="1" x14ac:dyDescent="0.25">
      <c r="B26" s="43"/>
      <c r="C26" s="27"/>
      <c r="D26" s="27">
        <v>2019</v>
      </c>
      <c r="E26" s="27"/>
      <c r="F26" s="27"/>
      <c r="G26" s="27">
        <v>2020</v>
      </c>
      <c r="H26" s="27"/>
      <c r="I26" s="27"/>
      <c r="J26" s="27">
        <v>2021</v>
      </c>
      <c r="K26" s="42"/>
      <c r="L26" s="29"/>
      <c r="M26" s="29"/>
      <c r="N26" s="30" t="s">
        <v>21</v>
      </c>
      <c r="O26" s="30"/>
      <c r="P26" s="30"/>
      <c r="Q26" s="30" t="s">
        <v>12</v>
      </c>
    </row>
    <row r="27" spans="2:29" hidden="1" x14ac:dyDescent="0.25">
      <c r="B27" s="31" t="s">
        <v>15</v>
      </c>
      <c r="C27" s="31"/>
      <c r="D27" s="288"/>
      <c r="E27" s="288"/>
      <c r="F27" s="288"/>
      <c r="G27" s="288"/>
      <c r="H27" s="288"/>
      <c r="I27" s="288"/>
      <c r="J27" s="288"/>
      <c r="K27" s="280"/>
      <c r="L27" s="29"/>
      <c r="M27" s="29"/>
      <c r="N27" s="33" t="e">
        <f>100*(G27-D27)/D27</f>
        <v>#DIV/0!</v>
      </c>
      <c r="O27" s="33"/>
      <c r="P27" s="33"/>
      <c r="Q27" s="33" t="e">
        <f>100*(J27-G27)/G27</f>
        <v>#DIV/0!</v>
      </c>
      <c r="AC27" t="s">
        <v>122</v>
      </c>
    </row>
    <row r="28" spans="2:29" hidden="1" x14ac:dyDescent="0.25">
      <c r="B28" s="29" t="s">
        <v>16</v>
      </c>
      <c r="C28" s="29"/>
      <c r="D28" s="280"/>
      <c r="E28" s="280"/>
      <c r="F28" s="280"/>
      <c r="G28" s="280"/>
      <c r="H28" s="280"/>
      <c r="I28" s="280"/>
      <c r="J28" s="280"/>
      <c r="K28" s="280"/>
      <c r="L28" s="29"/>
      <c r="M28" s="29"/>
      <c r="N28" s="35" t="e">
        <f>100*(G28-D28)/D28</f>
        <v>#DIV/0!</v>
      </c>
      <c r="O28" s="35"/>
      <c r="P28" s="35"/>
      <c r="Q28" s="35" t="e">
        <f>100*(J28-G28)/G28</f>
        <v>#DIV/0!</v>
      </c>
    </row>
    <row r="29" spans="2:29" hidden="1" x14ac:dyDescent="0.25">
      <c r="B29" s="36" t="s">
        <v>17</v>
      </c>
      <c r="C29" s="36"/>
      <c r="D29" s="289"/>
      <c r="E29" s="289"/>
      <c r="F29" s="289"/>
      <c r="G29" s="289"/>
      <c r="H29" s="289"/>
      <c r="I29" s="289"/>
      <c r="J29" s="289"/>
      <c r="K29" s="280"/>
      <c r="L29" s="29"/>
      <c r="M29" s="29"/>
      <c r="N29" s="38" t="e">
        <f>100*(G29-D29)/D29</f>
        <v>#DIV/0!</v>
      </c>
      <c r="O29" s="38"/>
      <c r="P29" s="38"/>
      <c r="Q29" s="38" t="e">
        <f>100*(J29-G29)/G29</f>
        <v>#DIV/0!</v>
      </c>
    </row>
    <row r="30" spans="2:29" hidden="1" x14ac:dyDescent="0.25">
      <c r="B30" s="39" t="s">
        <v>1</v>
      </c>
      <c r="C30" s="39"/>
      <c r="D30" s="290"/>
      <c r="E30" s="290"/>
      <c r="F30" s="290"/>
      <c r="G30" s="290"/>
      <c r="H30" s="290"/>
      <c r="I30" s="290"/>
      <c r="J30" s="290"/>
      <c r="K30" s="280"/>
      <c r="L30" s="29"/>
      <c r="M30" s="29"/>
      <c r="N30" s="41" t="e">
        <f>100*(G30-D30)/D30</f>
        <v>#DIV/0!</v>
      </c>
      <c r="O30" s="41"/>
      <c r="P30" s="41"/>
      <c r="Q30" s="41" t="e">
        <f>100*(J30-G30)/G30</f>
        <v>#DIV/0!</v>
      </c>
    </row>
    <row r="31" spans="2:29" hidden="1" x14ac:dyDescent="0.25"/>
    <row r="32" spans="2:29" hidden="1" x14ac:dyDescent="0.25"/>
  </sheetData>
  <mergeCells count="9">
    <mergeCell ref="X20:Y20"/>
    <mergeCell ref="Z20:AA20"/>
    <mergeCell ref="AB20:AC20"/>
    <mergeCell ref="C6:E6"/>
    <mergeCell ref="F6:H6"/>
    <mergeCell ref="I6:K6"/>
    <mergeCell ref="M6:O6"/>
    <mergeCell ref="P6:R6"/>
    <mergeCell ref="V20:W20"/>
  </mergeCells>
  <pageMargins left="0.7" right="0.7" top="0.75" bottom="0.75" header="0.3" footer="0.3"/>
  <pageSetup paperSize="9" orientation="portrait" horizontalDpi="4294967293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6E47-605C-407D-A8D5-DDA98FB83850}">
  <dimension ref="B2:AC31"/>
  <sheetViews>
    <sheetView topLeftCell="S1" workbookViewId="0">
      <selection activeCell="X32" sqref="X32"/>
    </sheetView>
  </sheetViews>
  <sheetFormatPr defaultRowHeight="15" x14ac:dyDescent="0.25"/>
  <cols>
    <col min="1" max="1" width="0" hidden="1" customWidth="1"/>
    <col min="2" max="2" width="17.7109375" hidden="1" customWidth="1"/>
    <col min="3" max="11" width="8.7109375" hidden="1" customWidth="1"/>
    <col min="12" max="12" width="3.28515625" hidden="1" customWidth="1"/>
    <col min="13" max="18" width="8.7109375" hidden="1" customWidth="1"/>
    <col min="22" max="29" width="12.7109375" customWidth="1"/>
  </cols>
  <sheetData>
    <row r="2" spans="2:25" hidden="1" x14ac:dyDescent="0.25"/>
    <row r="3" spans="2:25" hidden="1" x14ac:dyDescent="0.25"/>
    <row r="4" spans="2:25" hidden="1" x14ac:dyDescent="0.25"/>
    <row r="5" spans="2:25" hidden="1" x14ac:dyDescent="0.25">
      <c r="B5" t="s">
        <v>118</v>
      </c>
    </row>
    <row r="6" spans="2:25" hidden="1" x14ac:dyDescent="0.25">
      <c r="B6" s="19"/>
      <c r="C6" s="744">
        <v>2019</v>
      </c>
      <c r="D6" s="744"/>
      <c r="E6" s="744"/>
      <c r="F6" s="744">
        <v>2020</v>
      </c>
      <c r="G6" s="744">
        <v>2020</v>
      </c>
      <c r="H6" s="744"/>
      <c r="I6" s="744">
        <v>2021</v>
      </c>
      <c r="J6" s="744">
        <v>2021</v>
      </c>
      <c r="K6" s="744"/>
      <c r="L6" s="189"/>
      <c r="M6" s="744" t="s">
        <v>102</v>
      </c>
      <c r="N6" s="744"/>
      <c r="O6" s="745"/>
      <c r="P6" s="744" t="s">
        <v>103</v>
      </c>
      <c r="Q6" s="744">
        <v>2021</v>
      </c>
      <c r="R6" s="744"/>
      <c r="V6" s="1"/>
      <c r="W6" s="1"/>
    </row>
    <row r="7" spans="2:25" hidden="1" x14ac:dyDescent="0.25">
      <c r="B7" s="43"/>
      <c r="C7" s="256" t="s">
        <v>99</v>
      </c>
      <c r="D7" s="27" t="s">
        <v>119</v>
      </c>
      <c r="E7" s="257" t="s">
        <v>1</v>
      </c>
      <c r="F7" s="256" t="s">
        <v>99</v>
      </c>
      <c r="G7" s="27" t="s">
        <v>119</v>
      </c>
      <c r="H7" s="257" t="s">
        <v>1</v>
      </c>
      <c r="I7" s="256" t="s">
        <v>99</v>
      </c>
      <c r="J7" s="27" t="s">
        <v>119</v>
      </c>
      <c r="K7" s="60" t="s">
        <v>1</v>
      </c>
      <c r="L7" s="29"/>
      <c r="M7" s="256" t="s">
        <v>99</v>
      </c>
      <c r="N7" s="27" t="s">
        <v>119</v>
      </c>
      <c r="O7" s="258" t="s">
        <v>1</v>
      </c>
      <c r="P7" s="256" t="s">
        <v>99</v>
      </c>
      <c r="Q7" s="27" t="s">
        <v>119</v>
      </c>
      <c r="R7" s="257" t="s">
        <v>1</v>
      </c>
      <c r="V7" s="1"/>
      <c r="W7" s="1"/>
    </row>
    <row r="8" spans="2:25" hidden="1" x14ac:dyDescent="0.25">
      <c r="B8" s="259" t="s">
        <v>15</v>
      </c>
      <c r="C8" s="260">
        <v>1425.5807160728559</v>
      </c>
      <c r="D8" s="261">
        <v>1418.4152204486065</v>
      </c>
      <c r="E8" s="262">
        <v>1418.5473189261972</v>
      </c>
      <c r="F8" s="260">
        <v>1065.4000000000001</v>
      </c>
      <c r="G8" s="261">
        <v>1267.1888095238112</v>
      </c>
      <c r="H8" s="262">
        <v>1265.3099565487266</v>
      </c>
      <c r="I8" s="260">
        <v>1382.0494349712233</v>
      </c>
      <c r="J8" s="261">
        <v>1397.9976057995327</v>
      </c>
      <c r="K8" s="262">
        <v>1397.7173831625305</v>
      </c>
      <c r="L8" s="29"/>
      <c r="M8" s="263">
        <f t="shared" ref="M8:R11" si="0">100*(F8-C8)/C8</f>
        <v>-25.265543508828468</v>
      </c>
      <c r="N8" s="33">
        <f t="shared" si="0"/>
        <v>-10.66164609238799</v>
      </c>
      <c r="O8" s="252">
        <f t="shared" si="0"/>
        <v>-10.802414578138094</v>
      </c>
      <c r="P8" s="263">
        <f t="shared" si="0"/>
        <v>29.721178427935342</v>
      </c>
      <c r="Q8" s="33">
        <f t="shared" si="0"/>
        <v>10.322755006404874</v>
      </c>
      <c r="R8" s="250">
        <f t="shared" si="0"/>
        <v>10.464426200751619</v>
      </c>
      <c r="V8" s="1"/>
      <c r="W8" s="1"/>
      <c r="X8" s="1"/>
      <c r="Y8" s="1"/>
    </row>
    <row r="9" spans="2:25" hidden="1" x14ac:dyDescent="0.25">
      <c r="B9" s="264" t="s">
        <v>16</v>
      </c>
      <c r="C9" s="265">
        <v>948.94713657194404</v>
      </c>
      <c r="D9" s="266">
        <v>867.98913567395812</v>
      </c>
      <c r="E9" s="267">
        <v>881.36489534187058</v>
      </c>
      <c r="F9" s="265">
        <v>743.2703150912107</v>
      </c>
      <c r="G9" s="266">
        <v>734.6400689655178</v>
      </c>
      <c r="H9" s="267">
        <v>735.69075307894218</v>
      </c>
      <c r="I9" s="265">
        <v>850.95876761961517</v>
      </c>
      <c r="J9" s="266">
        <v>768.1098490540428</v>
      </c>
      <c r="K9" s="267">
        <v>781.43771856241506</v>
      </c>
      <c r="L9" s="29"/>
      <c r="M9" s="268">
        <f>100*(F9-C9)/C9</f>
        <v>-21.674212772666923</v>
      </c>
      <c r="N9" s="35">
        <f t="shared" si="0"/>
        <v>-15.362987994648137</v>
      </c>
      <c r="O9" s="249">
        <f t="shared" si="0"/>
        <v>-16.528244207686896</v>
      </c>
      <c r="P9" s="268">
        <f t="shared" si="0"/>
        <v>14.488464067771822</v>
      </c>
      <c r="Q9" s="35">
        <f t="shared" si="0"/>
        <v>4.5559426312881914</v>
      </c>
      <c r="R9" s="247">
        <f t="shared" si="0"/>
        <v>6.218233040447644</v>
      </c>
      <c r="V9" s="1"/>
      <c r="W9" s="1"/>
      <c r="X9" s="1"/>
      <c r="Y9" s="1"/>
    </row>
    <row r="10" spans="2:25" hidden="1" x14ac:dyDescent="0.25">
      <c r="B10" s="269" t="s">
        <v>17</v>
      </c>
      <c r="C10" s="270">
        <v>1039.6512658038957</v>
      </c>
      <c r="D10" s="271">
        <v>1038.251004060563</v>
      </c>
      <c r="E10" s="272">
        <v>1038.96004792401</v>
      </c>
      <c r="F10" s="270">
        <v>819.4115892672861</v>
      </c>
      <c r="G10" s="271">
        <v>774.29922787193914</v>
      </c>
      <c r="H10" s="272">
        <v>795.82255539143216</v>
      </c>
      <c r="I10" s="270">
        <v>876.33305562853184</v>
      </c>
      <c r="J10" s="271">
        <v>925.58840275503781</v>
      </c>
      <c r="K10" s="272">
        <v>900.54539678316121</v>
      </c>
      <c r="L10" s="29"/>
      <c r="M10" s="273">
        <f>100*(F10-C10)/C10</f>
        <v>-21.183995420455954</v>
      </c>
      <c r="N10" s="38">
        <f t="shared" si="0"/>
        <v>-25.422732572019459</v>
      </c>
      <c r="O10" s="255">
        <f t="shared" si="0"/>
        <v>-23.402005978805555</v>
      </c>
      <c r="P10" s="273">
        <f t="shared" si="0"/>
        <v>6.9466269585160045</v>
      </c>
      <c r="Q10" s="38">
        <f t="shared" si="0"/>
        <v>19.538851317067348</v>
      </c>
      <c r="R10" s="253">
        <f t="shared" si="0"/>
        <v>13.159069277726141</v>
      </c>
      <c r="V10" s="1"/>
      <c r="W10" s="1"/>
      <c r="X10" s="1"/>
      <c r="Y10" s="1"/>
    </row>
    <row r="11" spans="2:25" hidden="1" x14ac:dyDescent="0.25">
      <c r="B11" s="39" t="s">
        <v>1</v>
      </c>
      <c r="C11" s="274">
        <v>1015.9487258430672</v>
      </c>
      <c r="D11" s="275">
        <v>1074.3160372642667</v>
      </c>
      <c r="E11" s="276">
        <v>1061.3939297937757</v>
      </c>
      <c r="F11" s="274">
        <v>792.80581600504058</v>
      </c>
      <c r="G11" s="275">
        <v>861.9325656392673</v>
      </c>
      <c r="H11" s="276">
        <v>849.16884816753861</v>
      </c>
      <c r="I11" s="274">
        <v>877.80309162524759</v>
      </c>
      <c r="J11" s="275">
        <v>996.3241460995265</v>
      </c>
      <c r="K11" s="276">
        <v>970.51168539430785</v>
      </c>
      <c r="L11" s="29"/>
      <c r="M11" s="277">
        <f>100*(F11-C11)/C11</f>
        <v>-21.963993276614961</v>
      </c>
      <c r="N11" s="41">
        <f t="shared" si="0"/>
        <v>-19.769180041827489</v>
      </c>
      <c r="O11" s="278">
        <f t="shared" si="0"/>
        <v>-19.994940207305639</v>
      </c>
      <c r="P11" s="277">
        <f t="shared" si="0"/>
        <v>10.721071150626701</v>
      </c>
      <c r="Q11" s="41">
        <f t="shared" si="0"/>
        <v>15.591890342440578</v>
      </c>
      <c r="R11" s="279">
        <f t="shared" si="0"/>
        <v>14.289600647576821</v>
      </c>
      <c r="V11" s="1"/>
      <c r="W11" s="1"/>
      <c r="X11" s="1"/>
      <c r="Y11" s="1"/>
    </row>
    <row r="12" spans="2:25" hidden="1" x14ac:dyDescent="0.25">
      <c r="B12" s="29"/>
      <c r="C12" s="29"/>
      <c r="D12" s="280"/>
      <c r="E12" s="280"/>
      <c r="F12" s="280"/>
      <c r="G12" s="280"/>
      <c r="H12" s="280"/>
      <c r="I12" s="280"/>
      <c r="J12" s="280"/>
      <c r="K12" s="280"/>
      <c r="L12" s="29"/>
      <c r="M12" s="29"/>
      <c r="N12" s="35"/>
      <c r="O12" s="35"/>
      <c r="P12" s="35"/>
      <c r="Q12" s="35"/>
      <c r="V12" s="1"/>
      <c r="W12" s="1"/>
      <c r="X12" s="1"/>
      <c r="Y12" s="1"/>
    </row>
    <row r="13" spans="2:25" hidden="1" x14ac:dyDescent="0.25">
      <c r="B13" s="29"/>
      <c r="C13" s="29"/>
      <c r="D13" s="280"/>
      <c r="E13" s="280"/>
      <c r="F13" s="280"/>
      <c r="G13" s="280"/>
      <c r="H13" s="280"/>
      <c r="I13" s="280"/>
      <c r="J13" s="280"/>
      <c r="K13" s="280"/>
      <c r="L13" s="29"/>
      <c r="M13" s="29"/>
      <c r="N13" s="35"/>
      <c r="O13" s="35"/>
      <c r="P13" s="35"/>
      <c r="Q13" s="35"/>
      <c r="V13" s="1"/>
      <c r="W13" s="1"/>
      <c r="X13" s="1"/>
      <c r="Y13" s="1"/>
    </row>
    <row r="14" spans="2:25" hidden="1" x14ac:dyDescent="0.25">
      <c r="B14" s="29"/>
      <c r="C14" s="29"/>
      <c r="D14" s="280"/>
      <c r="E14" s="280"/>
      <c r="F14" s="280"/>
      <c r="G14" s="280"/>
      <c r="H14" s="280"/>
      <c r="I14" s="280"/>
      <c r="J14" s="280"/>
      <c r="K14" s="280"/>
      <c r="L14" s="29"/>
      <c r="M14" s="29"/>
      <c r="N14" s="35"/>
      <c r="O14" s="35"/>
      <c r="P14" s="35"/>
      <c r="Q14" s="35"/>
      <c r="V14" s="1"/>
      <c r="W14" s="1"/>
      <c r="X14" s="1"/>
      <c r="Y14" s="1"/>
    </row>
    <row r="15" spans="2:25" hidden="1" x14ac:dyDescent="0.25">
      <c r="B15" s="29"/>
      <c r="C15" s="29"/>
      <c r="D15" s="280"/>
      <c r="E15" s="280"/>
      <c r="F15" s="280"/>
      <c r="G15" s="280"/>
      <c r="H15" s="280"/>
      <c r="I15" s="280"/>
      <c r="J15" s="280"/>
      <c r="K15" s="280"/>
      <c r="L15" s="29"/>
      <c r="M15" s="29"/>
      <c r="N15" s="35"/>
      <c r="O15" s="35"/>
      <c r="P15" s="35"/>
      <c r="Q15" s="35"/>
      <c r="V15" s="1"/>
      <c r="W15" s="1"/>
      <c r="X15" s="1"/>
      <c r="Y15" s="1"/>
    </row>
    <row r="16" spans="2:25" hidden="1" x14ac:dyDescent="0.25">
      <c r="B16" s="29"/>
      <c r="C16" s="29"/>
      <c r="D16" s="280"/>
      <c r="E16" s="280"/>
      <c r="F16" s="280"/>
      <c r="G16" s="280"/>
      <c r="H16" s="280"/>
      <c r="I16" s="280"/>
      <c r="J16" s="280"/>
      <c r="K16" s="280"/>
      <c r="L16" s="29"/>
      <c r="M16" s="29"/>
      <c r="N16" s="35"/>
      <c r="O16" s="35"/>
      <c r="P16" s="35"/>
      <c r="Q16" s="35"/>
      <c r="V16" s="1"/>
      <c r="W16" s="1"/>
      <c r="X16" s="1"/>
      <c r="Y16" s="1"/>
    </row>
    <row r="17" spans="2:29" x14ac:dyDescent="0.25">
      <c r="B17" s="29"/>
      <c r="C17" s="29"/>
      <c r="D17" s="280"/>
      <c r="E17" s="280"/>
      <c r="F17" s="280"/>
      <c r="G17" s="280"/>
      <c r="H17" s="280"/>
      <c r="I17" s="280"/>
      <c r="J17" s="280"/>
      <c r="K17" s="280"/>
      <c r="L17" s="29"/>
      <c r="M17" s="29"/>
      <c r="N17" s="35"/>
      <c r="O17" s="35"/>
      <c r="P17" s="35"/>
      <c r="Q17" s="35"/>
      <c r="U17" s="189" t="s">
        <v>832</v>
      </c>
      <c r="V17" s="1"/>
      <c r="W17" s="1"/>
      <c r="X17" s="1"/>
      <c r="Y17" s="1"/>
    </row>
    <row r="18" spans="2:29" x14ac:dyDescent="0.25">
      <c r="B18" s="29"/>
      <c r="C18" s="29"/>
      <c r="D18" s="280"/>
      <c r="E18" s="280"/>
      <c r="F18" s="280"/>
      <c r="G18" s="280"/>
      <c r="H18" s="280"/>
      <c r="I18" s="280"/>
      <c r="J18" s="280"/>
      <c r="K18" s="280"/>
      <c r="L18" s="29"/>
      <c r="M18" s="29"/>
      <c r="N18" s="35"/>
      <c r="O18" s="35"/>
      <c r="P18" s="35"/>
      <c r="Q18" s="35"/>
      <c r="U18" s="189" t="s">
        <v>833</v>
      </c>
      <c r="V18" s="1"/>
      <c r="W18" s="1"/>
      <c r="X18" s="1"/>
      <c r="Y18" s="1"/>
    </row>
    <row r="19" spans="2:29" x14ac:dyDescent="0.25">
      <c r="B19" s="29"/>
      <c r="C19" s="29"/>
      <c r="D19" s="280"/>
      <c r="E19" s="280"/>
      <c r="F19" s="280"/>
      <c r="G19" s="280"/>
      <c r="H19" s="280"/>
      <c r="I19" s="280"/>
      <c r="J19" s="280"/>
      <c r="K19" s="280"/>
      <c r="L19" s="29"/>
      <c r="M19" s="29"/>
      <c r="N19" s="35"/>
      <c r="O19" s="35"/>
      <c r="P19" s="35"/>
      <c r="Q19" s="35"/>
      <c r="U19" s="189"/>
      <c r="V19" s="1"/>
      <c r="W19" s="1"/>
      <c r="X19" s="1"/>
      <c r="Y19" s="1"/>
    </row>
    <row r="20" spans="2:29" x14ac:dyDescent="0.25">
      <c r="U20" t="s">
        <v>120</v>
      </c>
    </row>
    <row r="21" spans="2:29" x14ac:dyDescent="0.25">
      <c r="U21" s="8"/>
      <c r="V21" s="704" t="s">
        <v>15</v>
      </c>
      <c r="W21" s="704"/>
      <c r="X21" s="704" t="s">
        <v>16</v>
      </c>
      <c r="Y21" s="704"/>
      <c r="Z21" s="704" t="s">
        <v>17</v>
      </c>
      <c r="AA21" s="704"/>
      <c r="AB21" s="704" t="s">
        <v>1</v>
      </c>
      <c r="AC21" s="704" t="s">
        <v>1</v>
      </c>
    </row>
    <row r="22" spans="2:29" x14ac:dyDescent="0.25">
      <c r="U22" s="16"/>
      <c r="V22" s="281" t="s">
        <v>99</v>
      </c>
      <c r="W22" s="24" t="s">
        <v>121</v>
      </c>
      <c r="X22" s="281" t="s">
        <v>99</v>
      </c>
      <c r="Y22" s="24" t="s">
        <v>121</v>
      </c>
      <c r="Z22" s="281" t="s">
        <v>99</v>
      </c>
      <c r="AA22" s="24" t="s">
        <v>121</v>
      </c>
      <c r="AB22" s="281" t="s">
        <v>99</v>
      </c>
      <c r="AC22" s="24" t="s">
        <v>121</v>
      </c>
    </row>
    <row r="23" spans="2:29" x14ac:dyDescent="0.25">
      <c r="S23" t="s">
        <v>122</v>
      </c>
      <c r="U23" s="282" t="s">
        <v>123</v>
      </c>
      <c r="V23" s="283">
        <v>0.60350000000000004</v>
      </c>
      <c r="W23" s="284">
        <v>0.4642</v>
      </c>
      <c r="X23" s="283">
        <v>0.71970000000000001</v>
      </c>
      <c r="Y23" s="284">
        <v>0.65810000000000002</v>
      </c>
      <c r="Z23" s="283">
        <v>0.5</v>
      </c>
      <c r="AA23" s="284">
        <v>0.43290000000000001</v>
      </c>
      <c r="AB23" s="284">
        <v>0.59150000000000003</v>
      </c>
      <c r="AC23" s="284">
        <v>0.5776</v>
      </c>
    </row>
    <row r="24" spans="2:29" x14ac:dyDescent="0.25">
      <c r="U24" s="282" t="s">
        <v>19</v>
      </c>
      <c r="V24" s="285">
        <v>0.39650000000000002</v>
      </c>
      <c r="W24" s="286">
        <v>0.53580000000000005</v>
      </c>
      <c r="X24" s="285">
        <v>0.28029999999999999</v>
      </c>
      <c r="Y24" s="286">
        <v>0.34189999999999998</v>
      </c>
      <c r="Z24" s="285">
        <v>0.5</v>
      </c>
      <c r="AA24" s="286">
        <v>0.56710000000000005</v>
      </c>
      <c r="AB24" s="286">
        <v>0.40849999999999997</v>
      </c>
      <c r="AC24" s="286">
        <v>0.4224</v>
      </c>
    </row>
    <row r="25" spans="2:29" x14ac:dyDescent="0.25">
      <c r="U25" s="287" t="s">
        <v>1</v>
      </c>
      <c r="V25" s="285">
        <v>1</v>
      </c>
      <c r="W25" s="286">
        <f>SUM(W23:W24)</f>
        <v>1</v>
      </c>
      <c r="X25" s="285">
        <v>1</v>
      </c>
      <c r="Y25" s="286">
        <f>SUM(Y23:Y24)</f>
        <v>1</v>
      </c>
      <c r="Z25" s="285">
        <v>1</v>
      </c>
      <c r="AA25" s="286">
        <f>SUM(AA23:AA24)</f>
        <v>1</v>
      </c>
      <c r="AB25" s="286">
        <v>1</v>
      </c>
      <c r="AC25" s="286">
        <f>SUM(AC23:AC24)</f>
        <v>1</v>
      </c>
    </row>
    <row r="26" spans="2:29" x14ac:dyDescent="0.25">
      <c r="B26" s="29" t="s">
        <v>124</v>
      </c>
      <c r="C26" s="29"/>
      <c r="V26" s="1"/>
      <c r="W26" s="1"/>
      <c r="X26" s="1"/>
      <c r="Y26" s="1"/>
    </row>
    <row r="27" spans="2:29" x14ac:dyDescent="0.25">
      <c r="B27" s="43"/>
      <c r="C27" s="27"/>
      <c r="D27" s="27">
        <v>2019</v>
      </c>
      <c r="E27" s="27"/>
      <c r="F27" s="27"/>
      <c r="G27" s="27">
        <v>2020</v>
      </c>
      <c r="H27" s="27"/>
      <c r="I27" s="27"/>
      <c r="J27" s="27">
        <v>2021</v>
      </c>
      <c r="K27" s="42"/>
      <c r="L27" s="29"/>
      <c r="M27" s="29"/>
      <c r="N27" s="30" t="s">
        <v>21</v>
      </c>
      <c r="O27" s="30"/>
      <c r="P27" s="30"/>
      <c r="Q27" s="30" t="s">
        <v>12</v>
      </c>
    </row>
    <row r="28" spans="2:29" x14ac:dyDescent="0.25">
      <c r="B28" s="31" t="s">
        <v>15</v>
      </c>
      <c r="C28" s="31"/>
      <c r="D28" s="288"/>
      <c r="E28" s="288"/>
      <c r="F28" s="288"/>
      <c r="G28" s="288"/>
      <c r="H28" s="288"/>
      <c r="I28" s="288"/>
      <c r="J28" s="288"/>
      <c r="K28" s="280"/>
      <c r="L28" s="29"/>
      <c r="M28" s="29"/>
      <c r="N28" s="33" t="e">
        <f>100*(G28-D28)/D28</f>
        <v>#DIV/0!</v>
      </c>
      <c r="O28" s="33"/>
      <c r="P28" s="33"/>
      <c r="Q28" s="33" t="e">
        <f>100*(J28-G28)/G28</f>
        <v>#DIV/0!</v>
      </c>
      <c r="AC28" t="s">
        <v>122</v>
      </c>
    </row>
    <row r="29" spans="2:29" x14ac:dyDescent="0.25">
      <c r="B29" s="29" t="s">
        <v>16</v>
      </c>
      <c r="C29" s="29"/>
      <c r="D29" s="280"/>
      <c r="E29" s="280"/>
      <c r="F29" s="280"/>
      <c r="G29" s="280"/>
      <c r="H29" s="280"/>
      <c r="I29" s="280"/>
      <c r="J29" s="280"/>
      <c r="K29" s="280"/>
      <c r="L29" s="29"/>
      <c r="M29" s="29"/>
      <c r="N29" s="35" t="e">
        <f>100*(G29-D29)/D29</f>
        <v>#DIV/0!</v>
      </c>
      <c r="O29" s="35"/>
      <c r="P29" s="35"/>
      <c r="Q29" s="35" t="e">
        <f>100*(J29-G29)/G29</f>
        <v>#DIV/0!</v>
      </c>
    </row>
    <row r="30" spans="2:29" x14ac:dyDescent="0.25">
      <c r="B30" s="36" t="s">
        <v>17</v>
      </c>
      <c r="C30" s="36"/>
      <c r="D30" s="289"/>
      <c r="E30" s="289"/>
      <c r="F30" s="289"/>
      <c r="G30" s="289"/>
      <c r="H30" s="289"/>
      <c r="I30" s="289"/>
      <c r="J30" s="289"/>
      <c r="K30" s="280"/>
      <c r="L30" s="29"/>
      <c r="M30" s="29"/>
      <c r="N30" s="38" t="e">
        <f>100*(G30-D30)/D30</f>
        <v>#DIV/0!</v>
      </c>
      <c r="O30" s="38"/>
      <c r="P30" s="38"/>
      <c r="Q30" s="38" t="e">
        <f>100*(J30-G30)/G30</f>
        <v>#DIV/0!</v>
      </c>
    </row>
    <row r="31" spans="2:29" x14ac:dyDescent="0.25">
      <c r="B31" s="39" t="s">
        <v>1</v>
      </c>
      <c r="C31" s="39"/>
      <c r="D31" s="290"/>
      <c r="E31" s="290"/>
      <c r="F31" s="290"/>
      <c r="G31" s="290"/>
      <c r="H31" s="290"/>
      <c r="I31" s="290"/>
      <c r="J31" s="290"/>
      <c r="K31" s="280"/>
      <c r="L31" s="29"/>
      <c r="M31" s="29"/>
      <c r="N31" s="41" t="e">
        <f>100*(G31-D31)/D31</f>
        <v>#DIV/0!</v>
      </c>
      <c r="O31" s="41"/>
      <c r="P31" s="41"/>
      <c r="Q31" s="41" t="e">
        <f>100*(J31-G31)/G31</f>
        <v>#DIV/0!</v>
      </c>
    </row>
  </sheetData>
  <mergeCells count="9">
    <mergeCell ref="X21:Y21"/>
    <mergeCell ref="Z21:AA21"/>
    <mergeCell ref="AB21:AC21"/>
    <mergeCell ref="C6:E6"/>
    <mergeCell ref="F6:H6"/>
    <mergeCell ref="I6:K6"/>
    <mergeCell ref="M6:O6"/>
    <mergeCell ref="P6:R6"/>
    <mergeCell ref="V21:W2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434D-D5AF-4047-B07A-46F34893F30D}">
  <dimension ref="A4:J32"/>
  <sheetViews>
    <sheetView topLeftCell="A4" workbookViewId="0">
      <selection activeCell="A10" sqref="A10"/>
    </sheetView>
  </sheetViews>
  <sheetFormatPr defaultColWidth="8.85546875" defaultRowHeight="15" x14ac:dyDescent="0.25"/>
  <cols>
    <col min="1" max="1" width="24" style="1" bestFit="1" customWidth="1"/>
    <col min="2" max="2" width="15.140625" style="1" customWidth="1"/>
    <col min="3" max="3" width="12.7109375" style="1" customWidth="1"/>
    <col min="4" max="4" width="10" style="1" customWidth="1"/>
    <col min="5" max="5" width="13.7109375" style="1" customWidth="1"/>
    <col min="6" max="6" width="9.42578125" style="1" customWidth="1"/>
    <col min="7" max="7" width="15" style="1" customWidth="1"/>
    <col min="8" max="8" width="8.85546875" style="1"/>
    <col min="9" max="9" width="10" style="1" bestFit="1" customWidth="1"/>
    <col min="10" max="16384" width="8.85546875" style="1"/>
  </cols>
  <sheetData>
    <row r="4" spans="1:10" x14ac:dyDescent="0.25">
      <c r="D4" s="2"/>
      <c r="F4" s="2"/>
      <c r="H4" s="2"/>
      <c r="J4" s="2"/>
    </row>
    <row r="5" spans="1:10" x14ac:dyDescent="0.25">
      <c r="D5" s="2"/>
      <c r="F5" s="2"/>
      <c r="H5" s="2"/>
      <c r="J5" s="2"/>
    </row>
    <row r="6" spans="1:10" x14ac:dyDescent="0.25">
      <c r="D6" s="2"/>
      <c r="F6" s="2"/>
      <c r="H6" s="2"/>
      <c r="J6" s="2"/>
    </row>
    <row r="7" spans="1:10" x14ac:dyDescent="0.25">
      <c r="D7" s="2"/>
      <c r="F7" s="2"/>
      <c r="H7" s="2"/>
      <c r="J7" s="2"/>
    </row>
    <row r="9" spans="1:10" x14ac:dyDescent="0.25">
      <c r="A9" s="1" t="s">
        <v>717</v>
      </c>
    </row>
    <row r="10" spans="1:10" x14ac:dyDescent="0.25">
      <c r="B10" s="613"/>
      <c r="C10" s="613"/>
      <c r="D10" s="613"/>
      <c r="E10" s="613"/>
    </row>
    <row r="11" spans="1:10" x14ac:dyDescent="0.25">
      <c r="B11" s="360"/>
      <c r="C11" s="360"/>
      <c r="D11" s="361"/>
      <c r="E11" s="360"/>
    </row>
    <row r="12" spans="1:10" ht="23.25" x14ac:dyDescent="0.25">
      <c r="B12" s="355"/>
      <c r="C12" s="362" t="s">
        <v>226</v>
      </c>
      <c r="D12" s="363"/>
      <c r="E12" s="362" t="s">
        <v>227</v>
      </c>
    </row>
    <row r="13" spans="1:10" x14ac:dyDescent="0.25">
      <c r="B13" s="355"/>
      <c r="C13" s="355"/>
      <c r="D13" s="363" t="s">
        <v>228</v>
      </c>
      <c r="E13" s="355"/>
    </row>
    <row r="14" spans="1:10" x14ac:dyDescent="0.25">
      <c r="B14" s="355" t="s">
        <v>15</v>
      </c>
      <c r="C14" s="357">
        <v>4.3269900267205008</v>
      </c>
      <c r="D14" s="364"/>
      <c r="E14" s="357">
        <v>4.4285440666924973</v>
      </c>
    </row>
    <row r="15" spans="1:10" x14ac:dyDescent="0.25">
      <c r="B15" s="355" t="s">
        <v>17</v>
      </c>
      <c r="C15" s="357">
        <v>6.5698929642146648</v>
      </c>
      <c r="D15" s="364"/>
      <c r="E15" s="357">
        <v>-50.614288001488738</v>
      </c>
    </row>
    <row r="16" spans="1:10" x14ac:dyDescent="0.25">
      <c r="B16" s="355" t="s">
        <v>16</v>
      </c>
      <c r="C16" s="357">
        <v>13.623556175955645</v>
      </c>
      <c r="D16" s="364"/>
      <c r="E16" s="357">
        <v>-25.116370652898723</v>
      </c>
    </row>
    <row r="17" spans="2:5" x14ac:dyDescent="0.25">
      <c r="B17" s="365" t="s">
        <v>193</v>
      </c>
      <c r="C17" s="357">
        <v>7.3930073231025535</v>
      </c>
      <c r="D17" s="364"/>
      <c r="E17" s="357">
        <v>-16.881570544329339</v>
      </c>
    </row>
    <row r="18" spans="2:5" x14ac:dyDescent="0.25">
      <c r="B18" s="355"/>
      <c r="C18" s="357"/>
      <c r="D18" s="364"/>
      <c r="E18" s="357"/>
    </row>
    <row r="19" spans="2:5" x14ac:dyDescent="0.25">
      <c r="B19" s="355"/>
      <c r="C19" s="357"/>
      <c r="D19" s="363" t="s">
        <v>229</v>
      </c>
      <c r="E19" s="357"/>
    </row>
    <row r="20" spans="2:5" x14ac:dyDescent="0.25">
      <c r="B20" s="355" t="s">
        <v>15</v>
      </c>
      <c r="C20" s="357">
        <v>9.1935819224231174</v>
      </c>
      <c r="D20" s="364"/>
      <c r="E20" s="357">
        <v>6.5448409950595092</v>
      </c>
    </row>
    <row r="21" spans="2:5" x14ac:dyDescent="0.25">
      <c r="B21" s="355" t="s">
        <v>17</v>
      </c>
      <c r="C21" s="357">
        <v>4.8623130745573571</v>
      </c>
      <c r="D21" s="364"/>
      <c r="E21" s="357">
        <v>-24.781681019216215</v>
      </c>
    </row>
    <row r="22" spans="2:5" x14ac:dyDescent="0.25">
      <c r="B22" s="355" t="s">
        <v>16</v>
      </c>
      <c r="C22" s="357">
        <v>13.834759657316431</v>
      </c>
      <c r="D22" s="364"/>
      <c r="E22" s="357">
        <v>-32.355569720137375</v>
      </c>
    </row>
    <row r="23" spans="2:5" x14ac:dyDescent="0.25">
      <c r="B23" s="355"/>
      <c r="C23" s="357"/>
      <c r="D23" s="364"/>
      <c r="E23" s="357"/>
    </row>
    <row r="24" spans="2:5" x14ac:dyDescent="0.25">
      <c r="B24" s="365" t="s">
        <v>193</v>
      </c>
      <c r="C24" s="357">
        <v>8.7445597820001222</v>
      </c>
      <c r="D24" s="364"/>
      <c r="E24" s="357">
        <v>-12.481495791434984</v>
      </c>
    </row>
    <row r="25" spans="2:5" x14ac:dyDescent="0.25">
      <c r="B25" s="355"/>
      <c r="C25" s="357"/>
      <c r="D25" s="364"/>
      <c r="E25" s="357"/>
    </row>
    <row r="26" spans="2:5" x14ac:dyDescent="0.25">
      <c r="B26" s="355"/>
      <c r="C26" s="357"/>
      <c r="D26" s="363" t="s">
        <v>230</v>
      </c>
      <c r="E26" s="357"/>
    </row>
    <row r="27" spans="2:5" x14ac:dyDescent="0.25">
      <c r="B27" s="355"/>
      <c r="C27" s="357"/>
      <c r="D27" s="364"/>
      <c r="E27" s="357"/>
    </row>
    <row r="28" spans="2:5" x14ac:dyDescent="0.25">
      <c r="B28" s="355" t="s">
        <v>15</v>
      </c>
      <c r="C28" s="357">
        <v>32.867492258161157</v>
      </c>
      <c r="D28" s="364"/>
      <c r="E28" s="357">
        <v>-66.8319914508658</v>
      </c>
    </row>
    <row r="29" spans="2:5" x14ac:dyDescent="0.25">
      <c r="B29" s="355" t="s">
        <v>17</v>
      </c>
      <c r="C29" s="357">
        <v>12.965248226184015</v>
      </c>
      <c r="D29" s="364"/>
      <c r="E29" s="357">
        <v>9.7786630922155275</v>
      </c>
    </row>
    <row r="30" spans="2:5" x14ac:dyDescent="0.25">
      <c r="B30" s="355" t="s">
        <v>16</v>
      </c>
      <c r="C30" s="357">
        <v>-23.02201379696772</v>
      </c>
      <c r="D30" s="364"/>
      <c r="E30" s="357">
        <v>19.451717384062306</v>
      </c>
    </row>
    <row r="31" spans="2:5" x14ac:dyDescent="0.25">
      <c r="B31" s="355"/>
      <c r="C31" s="357"/>
      <c r="D31" s="364"/>
      <c r="E31" s="357"/>
    </row>
    <row r="32" spans="2:5" x14ac:dyDescent="0.25">
      <c r="B32" s="366" t="s">
        <v>193</v>
      </c>
      <c r="C32" s="359">
        <v>23.463848435333485</v>
      </c>
      <c r="D32" s="367"/>
      <c r="E32" s="359">
        <v>-36.840559520477953</v>
      </c>
    </row>
  </sheetData>
  <mergeCells count="1">
    <mergeCell ref="B10:E10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EF91-DC5B-490C-AD4D-AF2E92F51AEE}">
  <dimension ref="B1:P20"/>
  <sheetViews>
    <sheetView topLeftCell="A13" workbookViewId="0">
      <selection activeCell="H30" sqref="H30"/>
    </sheetView>
  </sheetViews>
  <sheetFormatPr defaultRowHeight="15" x14ac:dyDescent="0.25"/>
  <cols>
    <col min="2" max="2" width="14.140625" bestFit="1" customWidth="1"/>
    <col min="4" max="4" width="12" bestFit="1" customWidth="1"/>
    <col min="5" max="5" width="8.140625" bestFit="1" customWidth="1"/>
    <col min="11" max="11" width="0" hidden="1" customWidth="1"/>
    <col min="12" max="12" width="8.7109375" hidden="1" customWidth="1"/>
    <col min="13" max="17" width="0" hidden="1" customWidth="1"/>
  </cols>
  <sheetData>
    <row r="1" spans="2:16" hidden="1" x14ac:dyDescent="0.25"/>
    <row r="2" spans="2:16" hidden="1" x14ac:dyDescent="0.25">
      <c r="B2" t="s">
        <v>125</v>
      </c>
    </row>
    <row r="3" spans="2:16" hidden="1" x14ac:dyDescent="0.25">
      <c r="B3" s="8"/>
      <c r="C3" s="727" t="s">
        <v>99</v>
      </c>
      <c r="D3" s="728"/>
      <c r="E3" s="727" t="s">
        <v>100</v>
      </c>
      <c r="F3" s="728"/>
      <c r="G3" s="727" t="s">
        <v>1</v>
      </c>
      <c r="H3" s="728"/>
    </row>
    <row r="4" spans="2:16" hidden="1" x14ac:dyDescent="0.25">
      <c r="B4" s="16"/>
      <c r="C4" s="282">
        <v>2020</v>
      </c>
      <c r="D4" s="291">
        <v>2021</v>
      </c>
      <c r="E4" s="282">
        <v>2020</v>
      </c>
      <c r="F4" s="291">
        <v>2021</v>
      </c>
      <c r="G4" s="282">
        <v>2020</v>
      </c>
      <c r="H4" s="291">
        <v>2021</v>
      </c>
      <c r="K4" s="292">
        <v>2020</v>
      </c>
      <c r="L4" t="s">
        <v>125</v>
      </c>
      <c r="M4" s="185" t="s">
        <v>99</v>
      </c>
      <c r="N4" s="185" t="s">
        <v>100</v>
      </c>
      <c r="O4" t="s">
        <v>126</v>
      </c>
      <c r="P4" t="s">
        <v>127</v>
      </c>
    </row>
    <row r="5" spans="2:16" hidden="1" x14ac:dyDescent="0.25">
      <c r="B5" s="293" t="s">
        <v>123</v>
      </c>
      <c r="C5" s="294">
        <v>0.2777</v>
      </c>
      <c r="D5" s="295">
        <v>0.44879999999999998</v>
      </c>
      <c r="E5" s="294">
        <f>AVERAGE(N5:O5)</f>
        <v>0.2913</v>
      </c>
      <c r="F5" s="295">
        <f>AVERAGE(O10:P10)</f>
        <v>0.52100000000000002</v>
      </c>
      <c r="G5" s="294">
        <v>0.29070000000000001</v>
      </c>
      <c r="H5" s="295">
        <v>0.51219999999999999</v>
      </c>
      <c r="L5" s="296" t="s">
        <v>19</v>
      </c>
      <c r="M5" s="296">
        <v>0.2777</v>
      </c>
      <c r="N5" s="296">
        <v>0.28839999999999999</v>
      </c>
      <c r="O5" s="296">
        <v>0.29420000000000002</v>
      </c>
      <c r="P5" s="296">
        <v>0.29070000000000001</v>
      </c>
    </row>
    <row r="6" spans="2:16" hidden="1" x14ac:dyDescent="0.25">
      <c r="B6" s="293" t="s">
        <v>128</v>
      </c>
      <c r="C6" s="294">
        <v>0.72230000000000005</v>
      </c>
      <c r="D6" s="295">
        <v>0.55120000000000002</v>
      </c>
      <c r="E6" s="294">
        <f>AVERAGE(N6:O6)</f>
        <v>0.7087</v>
      </c>
      <c r="F6" s="295">
        <f>AVERAGE(O11:P11)</f>
        <v>0.47899999999999998</v>
      </c>
      <c r="G6" s="294">
        <v>0.70930000000000004</v>
      </c>
      <c r="H6" s="295">
        <v>0.48780000000000001</v>
      </c>
      <c r="L6" s="296" t="s">
        <v>123</v>
      </c>
      <c r="M6" s="296">
        <v>0.72230000000000005</v>
      </c>
      <c r="N6" s="296">
        <v>0.71160000000000001</v>
      </c>
      <c r="O6" s="296">
        <v>0.70579999999999998</v>
      </c>
      <c r="P6" s="296">
        <v>0.70930000000000004</v>
      </c>
    </row>
    <row r="7" spans="2:16" hidden="1" x14ac:dyDescent="0.25">
      <c r="B7" s="297" t="s">
        <v>1</v>
      </c>
      <c r="C7" s="298">
        <v>1</v>
      </c>
      <c r="D7" s="299">
        <v>1</v>
      </c>
      <c r="E7" s="298">
        <v>1</v>
      </c>
      <c r="F7" s="299">
        <v>1</v>
      </c>
      <c r="G7" s="298">
        <v>1</v>
      </c>
      <c r="H7" s="299">
        <v>1</v>
      </c>
      <c r="L7" t="s">
        <v>127</v>
      </c>
      <c r="M7">
        <v>1</v>
      </c>
      <c r="N7">
        <v>1</v>
      </c>
      <c r="O7">
        <v>1</v>
      </c>
      <c r="P7">
        <v>1</v>
      </c>
    </row>
    <row r="8" spans="2:16" hidden="1" x14ac:dyDescent="0.25"/>
    <row r="9" spans="2:16" hidden="1" x14ac:dyDescent="0.25"/>
    <row r="10" spans="2:16" hidden="1" x14ac:dyDescent="0.25">
      <c r="K10" s="300">
        <v>2021</v>
      </c>
      <c r="L10" t="s">
        <v>19</v>
      </c>
      <c r="M10">
        <v>0.44879999999999998</v>
      </c>
      <c r="N10">
        <v>0.48070000000000002</v>
      </c>
      <c r="O10">
        <v>0.52980000000000005</v>
      </c>
      <c r="P10">
        <v>0.51219999999999999</v>
      </c>
    </row>
    <row r="11" spans="2:16" hidden="1" x14ac:dyDescent="0.25">
      <c r="C11" s="301">
        <v>0.71930000000000005</v>
      </c>
      <c r="D11" s="301">
        <v>0.4541</v>
      </c>
      <c r="E11" s="301">
        <v>0.43690000000000001</v>
      </c>
      <c r="F11" s="295">
        <v>0.44879999999999998</v>
      </c>
      <c r="L11" t="s">
        <v>129</v>
      </c>
      <c r="M11">
        <v>0.55120000000000002</v>
      </c>
      <c r="N11">
        <v>0.51929999999999998</v>
      </c>
      <c r="O11">
        <v>0.47020000000000001</v>
      </c>
      <c r="P11">
        <v>0.48780000000000001</v>
      </c>
    </row>
    <row r="12" spans="2:16" hidden="1" x14ac:dyDescent="0.25">
      <c r="C12" s="301">
        <v>0.28070000000000001</v>
      </c>
      <c r="D12" s="301">
        <v>0.54590000000000005</v>
      </c>
      <c r="E12" s="301">
        <v>0.56310000000000004</v>
      </c>
      <c r="F12" s="295">
        <v>0.55120000000000002</v>
      </c>
    </row>
    <row r="13" spans="2:16" x14ac:dyDescent="0.25">
      <c r="B13" s="189" t="s">
        <v>834</v>
      </c>
      <c r="C13" s="301"/>
      <c r="D13" s="301"/>
      <c r="E13" s="301"/>
      <c r="F13" s="301"/>
    </row>
    <row r="14" spans="2:16" x14ac:dyDescent="0.25">
      <c r="B14" s="189" t="s">
        <v>835</v>
      </c>
      <c r="C14" s="301"/>
      <c r="D14" s="301"/>
      <c r="E14" s="301"/>
      <c r="F14" s="301"/>
    </row>
    <row r="15" spans="2:16" x14ac:dyDescent="0.25">
      <c r="B15" s="189"/>
      <c r="C15" s="301"/>
      <c r="D15" s="301"/>
      <c r="E15" s="301"/>
      <c r="F15" s="301"/>
    </row>
    <row r="16" spans="2:16" x14ac:dyDescent="0.25">
      <c r="B16" t="s">
        <v>130</v>
      </c>
    </row>
    <row r="17" spans="2:16" x14ac:dyDescent="0.25">
      <c r="B17" s="8"/>
      <c r="C17" s="23" t="s">
        <v>15</v>
      </c>
      <c r="D17" s="23" t="s">
        <v>16</v>
      </c>
      <c r="E17" s="23" t="s">
        <v>17</v>
      </c>
      <c r="F17" s="24" t="s">
        <v>1</v>
      </c>
      <c r="G17" s="28" t="s">
        <v>122</v>
      </c>
      <c r="M17" s="31" t="s">
        <v>15</v>
      </c>
      <c r="N17" s="29" t="s">
        <v>16</v>
      </c>
      <c r="O17" s="36" t="s">
        <v>17</v>
      </c>
      <c r="P17" s="39" t="s">
        <v>1</v>
      </c>
    </row>
    <row r="18" spans="2:16" x14ac:dyDescent="0.25">
      <c r="B18" s="293" t="s">
        <v>19</v>
      </c>
      <c r="C18" s="301">
        <v>0.28070000000000001</v>
      </c>
      <c r="D18" s="301">
        <v>0.54590000000000005</v>
      </c>
      <c r="E18" s="301">
        <v>0.56310000000000004</v>
      </c>
      <c r="F18" s="295">
        <v>0.55120000000000002</v>
      </c>
      <c r="K18" t="s">
        <v>99</v>
      </c>
      <c r="L18" t="s">
        <v>19</v>
      </c>
      <c r="M18">
        <v>0.71930000000000005</v>
      </c>
      <c r="N18">
        <v>0.4541</v>
      </c>
      <c r="O18">
        <v>0.43690000000000001</v>
      </c>
      <c r="P18">
        <v>0.44879999999999998</v>
      </c>
    </row>
    <row r="19" spans="2:16" x14ac:dyDescent="0.25">
      <c r="B19" s="293" t="s">
        <v>18</v>
      </c>
      <c r="C19" s="301">
        <v>0.71930000000000005</v>
      </c>
      <c r="D19" s="301">
        <v>0.4541</v>
      </c>
      <c r="E19" s="301">
        <v>0.43690000000000001</v>
      </c>
      <c r="F19" s="295">
        <v>0.44879999999999998</v>
      </c>
      <c r="L19" t="s">
        <v>129</v>
      </c>
      <c r="M19">
        <v>0.28070000000000001</v>
      </c>
      <c r="N19">
        <v>0.54590000000000005</v>
      </c>
      <c r="O19">
        <v>0.56310000000000004</v>
      </c>
      <c r="P19">
        <v>0.55120000000000002</v>
      </c>
    </row>
    <row r="20" spans="2:16" x14ac:dyDescent="0.25">
      <c r="B20" s="297" t="s">
        <v>1</v>
      </c>
      <c r="C20" s="302">
        <f>C18+C19</f>
        <v>1</v>
      </c>
      <c r="D20" s="302">
        <f>D18+D19</f>
        <v>1</v>
      </c>
      <c r="E20" s="302">
        <f>E18+E19</f>
        <v>1</v>
      </c>
      <c r="F20" s="299">
        <f>F18+F19</f>
        <v>1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796B-B6F7-4FFF-808D-3FE19FB54494}">
  <dimension ref="B2:V21"/>
  <sheetViews>
    <sheetView zoomScaleNormal="100" workbookViewId="0">
      <selection activeCell="B5" sqref="B5"/>
    </sheetView>
  </sheetViews>
  <sheetFormatPr defaultRowHeight="15" x14ac:dyDescent="0.25"/>
  <cols>
    <col min="2" max="2" width="26.28515625" customWidth="1"/>
    <col min="5" max="5" width="12.140625" customWidth="1"/>
    <col min="12" max="12" width="2.7109375" customWidth="1"/>
    <col min="13" max="13" width="7.85546875" customWidth="1"/>
    <col min="14" max="14" width="7.5703125" customWidth="1"/>
    <col min="15" max="15" width="7.42578125" bestFit="1" customWidth="1"/>
    <col min="16" max="16" width="8" customWidth="1"/>
    <col min="17" max="17" width="7.85546875" customWidth="1"/>
    <col min="18" max="18" width="8.140625" customWidth="1"/>
    <col min="21" max="21" width="10.140625" bestFit="1" customWidth="1"/>
  </cols>
  <sheetData>
    <row r="2" spans="2:22" x14ac:dyDescent="0.25">
      <c r="B2" s="189" t="s">
        <v>836</v>
      </c>
    </row>
    <row r="5" spans="2:22" x14ac:dyDescent="0.25">
      <c r="B5" s="189"/>
    </row>
    <row r="6" spans="2:22" x14ac:dyDescent="0.25">
      <c r="B6" s="182"/>
      <c r="C6" s="726">
        <v>2019</v>
      </c>
      <c r="D6" s="726"/>
      <c r="E6" s="726"/>
      <c r="F6" s="726" t="s">
        <v>134</v>
      </c>
      <c r="G6" s="726">
        <v>2020</v>
      </c>
      <c r="H6" s="726"/>
      <c r="I6" s="726">
        <v>2021</v>
      </c>
      <c r="J6" s="726">
        <v>2021</v>
      </c>
      <c r="K6" s="726"/>
      <c r="M6" s="746" t="s">
        <v>135</v>
      </c>
      <c r="N6" s="744"/>
      <c r="O6" s="745"/>
      <c r="P6" s="744" t="s">
        <v>103</v>
      </c>
      <c r="Q6" s="744">
        <v>2021</v>
      </c>
      <c r="R6" s="745"/>
    </row>
    <row r="7" spans="2:22" ht="30" x14ac:dyDescent="0.25">
      <c r="B7" s="183"/>
      <c r="C7" s="312" t="s">
        <v>99</v>
      </c>
      <c r="D7" s="304" t="s">
        <v>119</v>
      </c>
      <c r="E7" s="241" t="s">
        <v>132</v>
      </c>
      <c r="F7" s="312" t="s">
        <v>99</v>
      </c>
      <c r="G7" s="304" t="s">
        <v>119</v>
      </c>
      <c r="H7" s="241" t="s">
        <v>132</v>
      </c>
      <c r="I7" s="312" t="s">
        <v>99</v>
      </c>
      <c r="J7" s="304" t="s">
        <v>119</v>
      </c>
      <c r="K7" s="241" t="s">
        <v>132</v>
      </c>
      <c r="M7" s="313" t="s">
        <v>99</v>
      </c>
      <c r="N7" s="304" t="s">
        <v>119</v>
      </c>
      <c r="O7" s="306" t="s">
        <v>132</v>
      </c>
      <c r="P7" s="312" t="s">
        <v>99</v>
      </c>
      <c r="Q7" s="304" t="s">
        <v>119</v>
      </c>
      <c r="R7" s="306" t="s">
        <v>132</v>
      </c>
      <c r="U7" s="1"/>
    </row>
    <row r="8" spans="2:22" x14ac:dyDescent="0.25">
      <c r="B8" s="182" t="s">
        <v>15</v>
      </c>
      <c r="C8" s="314">
        <v>30416.380852064882</v>
      </c>
      <c r="D8" s="13">
        <v>31160.739130372145</v>
      </c>
      <c r="E8" s="13">
        <v>31150.704839235099</v>
      </c>
      <c r="F8" s="314">
        <v>31124.816271137279</v>
      </c>
      <c r="G8" s="13">
        <v>31217.825356325055</v>
      </c>
      <c r="H8" s="13">
        <v>31216.526527406739</v>
      </c>
      <c r="I8" s="314">
        <v>31696.032393884601</v>
      </c>
      <c r="J8" s="13">
        <v>30841.714168253213</v>
      </c>
      <c r="K8" s="1">
        <v>30853.554321898126</v>
      </c>
      <c r="M8" s="315">
        <f t="shared" ref="M8:R11" si="0">100*(F8-C8)/C8</f>
        <v>2.3291246335913214</v>
      </c>
      <c r="N8" s="316">
        <f t="shared" si="0"/>
        <v>0.18319920369689793</v>
      </c>
      <c r="O8" s="309">
        <f t="shared" si="0"/>
        <v>0.21130079884656658</v>
      </c>
      <c r="P8" s="317">
        <f t="shared" si="0"/>
        <v>1.8352433562058443</v>
      </c>
      <c r="Q8" s="33">
        <f t="shared" si="0"/>
        <v>-1.204796246307521</v>
      </c>
      <c r="R8" s="309">
        <f t="shared" si="0"/>
        <v>-1.1627565456071465</v>
      </c>
      <c r="U8" s="1"/>
    </row>
    <row r="9" spans="2:22" x14ac:dyDescent="0.25">
      <c r="B9" t="s">
        <v>16</v>
      </c>
      <c r="C9" s="318">
        <v>13893.900810519988</v>
      </c>
      <c r="D9" s="1">
        <v>12887.573421577395</v>
      </c>
      <c r="E9" s="1">
        <v>13035.618084741669</v>
      </c>
      <c r="F9" s="318">
        <v>12624.179158085666</v>
      </c>
      <c r="G9" s="1">
        <v>11799.89070687676</v>
      </c>
      <c r="H9" s="1">
        <v>11921.803348421545</v>
      </c>
      <c r="I9" s="318">
        <v>12064.897404371437</v>
      </c>
      <c r="J9" s="1">
        <v>11525.848613488897</v>
      </c>
      <c r="K9" s="1">
        <v>11605.331953783958</v>
      </c>
      <c r="M9" s="319">
        <f t="shared" si="0"/>
        <v>-9.1386981219337056</v>
      </c>
      <c r="N9" s="320">
        <f t="shared" si="0"/>
        <v>-8.4397789957848133</v>
      </c>
      <c r="O9" s="321">
        <f t="shared" si="0"/>
        <v>-8.5443952797593568</v>
      </c>
      <c r="P9" s="322">
        <f t="shared" si="0"/>
        <v>-4.4302425267468939</v>
      </c>
      <c r="Q9" s="35">
        <f t="shared" si="0"/>
        <v>-2.3224121324120097</v>
      </c>
      <c r="R9" s="90">
        <f t="shared" si="0"/>
        <v>-2.6545597623826591</v>
      </c>
      <c r="U9" s="1"/>
    </row>
    <row r="10" spans="2:22" x14ac:dyDescent="0.25">
      <c r="B10" s="183" t="s">
        <v>17</v>
      </c>
      <c r="C10" s="323">
        <v>18327.299622881575</v>
      </c>
      <c r="D10" s="10">
        <v>16010.3113701441</v>
      </c>
      <c r="E10" s="10">
        <v>17050.340105725994</v>
      </c>
      <c r="F10" s="323">
        <v>15533.134123647338</v>
      </c>
      <c r="G10" s="10">
        <v>15637.985973784522</v>
      </c>
      <c r="H10" s="10">
        <v>15592.091921660516</v>
      </c>
      <c r="I10" s="323">
        <v>17064.63349677579</v>
      </c>
      <c r="J10" s="10">
        <v>14809.473461674661</v>
      </c>
      <c r="K10" s="10">
        <v>15823.784291355176</v>
      </c>
      <c r="M10" s="324">
        <f t="shared" si="0"/>
        <v>-15.245920330487371</v>
      </c>
      <c r="N10" s="325">
        <f t="shared" si="0"/>
        <v>-2.3255350114794608</v>
      </c>
      <c r="O10" s="311">
        <f t="shared" si="0"/>
        <v>-8.552604669602788</v>
      </c>
      <c r="P10" s="326">
        <f t="shared" si="0"/>
        <v>9.8595644699734315</v>
      </c>
      <c r="Q10" s="38">
        <f t="shared" si="0"/>
        <v>-5.2980768335435071</v>
      </c>
      <c r="R10" s="176">
        <f t="shared" si="0"/>
        <v>1.4859607733122255</v>
      </c>
      <c r="U10" s="1"/>
    </row>
    <row r="11" spans="2:22" x14ac:dyDescent="0.25">
      <c r="B11" s="19" t="s">
        <v>1</v>
      </c>
      <c r="C11" s="323">
        <v>16600.277739257432</v>
      </c>
      <c r="D11" s="184">
        <v>17230.598201905155</v>
      </c>
      <c r="E11" s="184">
        <v>17103.373322416461</v>
      </c>
      <c r="F11" s="323">
        <v>14459.459207540393</v>
      </c>
      <c r="G11" s="184">
        <v>16519.462413830352</v>
      </c>
      <c r="H11" s="184">
        <v>16111.74259477062</v>
      </c>
      <c r="I11" s="323">
        <v>15138.47346802737</v>
      </c>
      <c r="J11" s="184">
        <v>16105.616008818068</v>
      </c>
      <c r="K11" s="184">
        <v>15909.514203830722</v>
      </c>
      <c r="M11" s="327">
        <f t="shared" si="0"/>
        <v>-12.89628140771579</v>
      </c>
      <c r="N11" s="41">
        <f t="shared" si="0"/>
        <v>-4.1271683068796463</v>
      </c>
      <c r="O11" s="118">
        <f t="shared" si="0"/>
        <v>-5.7978663562594672</v>
      </c>
      <c r="P11" s="328">
        <f t="shared" si="0"/>
        <v>4.6959865562114667</v>
      </c>
      <c r="Q11" s="41">
        <f t="shared" si="0"/>
        <v>-2.5052050402427453</v>
      </c>
      <c r="R11" s="118">
        <f t="shared" si="0"/>
        <v>-1.2551615056557239</v>
      </c>
      <c r="U11" s="1"/>
    </row>
    <row r="12" spans="2:22" x14ac:dyDescent="0.25">
      <c r="U12" s="1"/>
      <c r="V12" s="1"/>
    </row>
    <row r="13" spans="2:22" hidden="1" x14ac:dyDescent="0.25">
      <c r="B13" s="189" t="s">
        <v>136</v>
      </c>
      <c r="U13" s="1"/>
      <c r="V13" s="1"/>
    </row>
    <row r="14" spans="2:22" hidden="1" x14ac:dyDescent="0.25">
      <c r="B14" s="182"/>
      <c r="C14" s="726">
        <v>2019</v>
      </c>
      <c r="D14" s="726"/>
      <c r="E14" s="726"/>
      <c r="F14" s="726" t="s">
        <v>134</v>
      </c>
      <c r="G14" s="726">
        <v>2020</v>
      </c>
      <c r="H14" s="726"/>
      <c r="I14" s="726">
        <v>2021</v>
      </c>
      <c r="J14" s="726">
        <v>2021</v>
      </c>
      <c r="K14" s="726"/>
      <c r="M14" s="746" t="s">
        <v>102</v>
      </c>
      <c r="N14" s="744"/>
      <c r="O14" s="745"/>
      <c r="P14" s="744" t="s">
        <v>103</v>
      </c>
      <c r="Q14" s="744">
        <v>2021</v>
      </c>
      <c r="R14" s="745"/>
      <c r="U14" s="1"/>
    </row>
    <row r="15" spans="2:22" ht="30" hidden="1" x14ac:dyDescent="0.25">
      <c r="B15" s="183"/>
      <c r="C15" s="312" t="s">
        <v>99</v>
      </c>
      <c r="D15" s="304" t="s">
        <v>119</v>
      </c>
      <c r="E15" s="241" t="s">
        <v>132</v>
      </c>
      <c r="F15" s="312" t="s">
        <v>99</v>
      </c>
      <c r="G15" s="304" t="s">
        <v>119</v>
      </c>
      <c r="H15" s="241" t="s">
        <v>132</v>
      </c>
      <c r="I15" s="312" t="s">
        <v>99</v>
      </c>
      <c r="J15" s="304" t="s">
        <v>119</v>
      </c>
      <c r="K15" s="241" t="s">
        <v>132</v>
      </c>
      <c r="M15" s="313" t="s">
        <v>99</v>
      </c>
      <c r="N15" s="304" t="s">
        <v>119</v>
      </c>
      <c r="O15" s="306" t="s">
        <v>132</v>
      </c>
      <c r="P15" s="312" t="s">
        <v>99</v>
      </c>
      <c r="Q15" s="304" t="s">
        <v>119</v>
      </c>
      <c r="R15" s="306" t="s">
        <v>132</v>
      </c>
      <c r="U15" s="1"/>
    </row>
    <row r="16" spans="2:22" hidden="1" x14ac:dyDescent="0.25">
      <c r="B16" s="182" t="s">
        <v>15</v>
      </c>
      <c r="C16" s="194">
        <v>31.296750665190842</v>
      </c>
      <c r="D16" s="14">
        <v>32.449364584482126</v>
      </c>
      <c r="E16" s="14">
        <v>32.431896292260717</v>
      </c>
      <c r="F16" s="194">
        <v>29.624275786626818</v>
      </c>
      <c r="G16" s="14">
        <v>31.665054479421318</v>
      </c>
      <c r="H16" s="14">
        <v>31.634433566594993</v>
      </c>
      <c r="I16" s="194">
        <v>28.17347039281843</v>
      </c>
      <c r="J16" s="14">
        <v>33.893447271845723</v>
      </c>
      <c r="K16" s="2">
        <v>33.808482711509107</v>
      </c>
      <c r="M16" s="315">
        <f t="shared" ref="M16:R19" si="1">100*(F16-C16)/C16</f>
        <v>-5.3439249858746507</v>
      </c>
      <c r="N16" s="316">
        <f t="shared" si="1"/>
        <v>-2.4170276216622097</v>
      </c>
      <c r="O16" s="309">
        <f t="shared" si="1"/>
        <v>-2.458884051920283</v>
      </c>
      <c r="P16" s="317">
        <f t="shared" si="1"/>
        <v>-4.897353117618894</v>
      </c>
      <c r="Q16" s="33">
        <f t="shared" si="1"/>
        <v>7.0373881525219106</v>
      </c>
      <c r="R16" s="309">
        <f t="shared" si="1"/>
        <v>6.8724136954670962</v>
      </c>
      <c r="U16" s="1"/>
    </row>
    <row r="17" spans="2:21" hidden="1" x14ac:dyDescent="0.25">
      <c r="B17" t="s">
        <v>16</v>
      </c>
      <c r="C17" s="198">
        <v>27.179337719181618</v>
      </c>
      <c r="D17" s="2">
        <v>27.799073000995815</v>
      </c>
      <c r="E17" s="2">
        <v>27.696415088555987</v>
      </c>
      <c r="F17" s="198">
        <v>22.814514709283166</v>
      </c>
      <c r="G17" s="2">
        <v>22.371901998390705</v>
      </c>
      <c r="H17" s="2">
        <v>22.446190754919982</v>
      </c>
      <c r="I17" s="198">
        <v>25.608005691141638</v>
      </c>
      <c r="J17" s="2">
        <v>24.621834490230693</v>
      </c>
      <c r="K17" s="2">
        <v>24.787267350261772</v>
      </c>
      <c r="M17" s="319">
        <f t="shared" si="1"/>
        <v>-16.059342780887594</v>
      </c>
      <c r="N17" s="320">
        <f t="shared" si="1"/>
        <v>-19.52284884611332</v>
      </c>
      <c r="O17" s="321">
        <f t="shared" si="1"/>
        <v>-18.95633177380191</v>
      </c>
      <c r="P17" s="322">
        <f t="shared" si="1"/>
        <v>12.244358547419848</v>
      </c>
      <c r="Q17" s="35">
        <f t="shared" si="1"/>
        <v>10.056956677182988</v>
      </c>
      <c r="R17" s="90">
        <f t="shared" si="1"/>
        <v>10.429727791690661</v>
      </c>
      <c r="T17" s="1"/>
      <c r="U17" s="1"/>
    </row>
    <row r="18" spans="2:21" hidden="1" x14ac:dyDescent="0.25">
      <c r="B18" s="183" t="s">
        <v>17</v>
      </c>
      <c r="C18" s="201">
        <v>33.130574163957455</v>
      </c>
      <c r="D18" s="11">
        <v>26.469194247055047</v>
      </c>
      <c r="E18" s="11">
        <v>29.295482641006711</v>
      </c>
      <c r="F18" s="201">
        <v>25.351819415965274</v>
      </c>
      <c r="G18" s="11">
        <v>24.418460605344947</v>
      </c>
      <c r="H18" s="11">
        <v>24.807010501107261</v>
      </c>
      <c r="I18" s="201">
        <v>28.489831445728772</v>
      </c>
      <c r="J18" s="11">
        <v>24.670789245409441</v>
      </c>
      <c r="K18" s="11">
        <v>26.302653111917088</v>
      </c>
      <c r="M18" s="324">
        <f t="shared" si="1"/>
        <v>-23.479082220237043</v>
      </c>
      <c r="N18" s="325">
        <f t="shared" si="1"/>
        <v>-7.7476239834473359</v>
      </c>
      <c r="O18" s="311">
        <f t="shared" si="1"/>
        <v>-15.321379732507483</v>
      </c>
      <c r="P18" s="326">
        <f t="shared" si="1"/>
        <v>12.377857298034158</v>
      </c>
      <c r="Q18" s="38">
        <f t="shared" si="1"/>
        <v>1.0333519550747685</v>
      </c>
      <c r="R18" s="176">
        <f t="shared" si="1"/>
        <v>6.0291126604838965</v>
      </c>
      <c r="T18" s="1"/>
      <c r="U18" s="1"/>
    </row>
    <row r="19" spans="2:21" hidden="1" x14ac:dyDescent="0.25">
      <c r="B19" s="19" t="s">
        <v>1</v>
      </c>
      <c r="C19" s="201">
        <v>30.223285724545736</v>
      </c>
      <c r="D19" s="21">
        <v>28.64219656637388</v>
      </c>
      <c r="E19" s="21">
        <v>28.955434469862254</v>
      </c>
      <c r="F19" s="201">
        <v>24.151383158202183</v>
      </c>
      <c r="G19" s="21">
        <v>24.837910113815003</v>
      </c>
      <c r="H19" s="21">
        <v>24.702815102634094</v>
      </c>
      <c r="I19" s="201">
        <v>27.0858753224861</v>
      </c>
      <c r="J19" s="21">
        <v>26.730040124010547</v>
      </c>
      <c r="K19" s="21">
        <v>26.801454078065877</v>
      </c>
      <c r="M19" s="327">
        <f t="shared" si="1"/>
        <v>-20.090147119286502</v>
      </c>
      <c r="N19" s="41">
        <f t="shared" si="1"/>
        <v>-13.282104407540912</v>
      </c>
      <c r="O19" s="118">
        <f t="shared" si="1"/>
        <v>-14.686774503951661</v>
      </c>
      <c r="P19" s="328">
        <f t="shared" si="1"/>
        <v>12.150410372199811</v>
      </c>
      <c r="Q19" s="41">
        <f t="shared" si="1"/>
        <v>7.6179114970833606</v>
      </c>
      <c r="R19" s="118">
        <f t="shared" si="1"/>
        <v>8.4955458182092052</v>
      </c>
      <c r="T19" s="1"/>
      <c r="U19" s="1"/>
    </row>
    <row r="20" spans="2:21" hidden="1" x14ac:dyDescent="0.25"/>
    <row r="21" spans="2:21" x14ac:dyDescent="0.25">
      <c r="T21" s="1"/>
    </row>
  </sheetData>
  <mergeCells count="10">
    <mergeCell ref="C6:E6"/>
    <mergeCell ref="F6:H6"/>
    <mergeCell ref="I6:K6"/>
    <mergeCell ref="M6:O6"/>
    <mergeCell ref="P6:R6"/>
    <mergeCell ref="C14:E14"/>
    <mergeCell ref="F14:H14"/>
    <mergeCell ref="I14:K14"/>
    <mergeCell ref="M14:O14"/>
    <mergeCell ref="P14:R14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6EE7-65D0-414B-8ACF-01DEE1233D9F}">
  <dimension ref="B1:V29"/>
  <sheetViews>
    <sheetView topLeftCell="A18" zoomScaleNormal="100" workbookViewId="0">
      <selection activeCell="R39" sqref="R39"/>
    </sheetView>
  </sheetViews>
  <sheetFormatPr defaultRowHeight="15" x14ac:dyDescent="0.25"/>
  <cols>
    <col min="2" max="2" width="26.28515625" customWidth="1"/>
    <col min="5" max="5" width="12.140625" customWidth="1"/>
    <col min="12" max="12" width="2.7109375" customWidth="1"/>
    <col min="13" max="13" width="7.85546875" customWidth="1"/>
    <col min="14" max="14" width="7.5703125" customWidth="1"/>
    <col min="15" max="15" width="7.42578125" bestFit="1" customWidth="1"/>
    <col min="16" max="16" width="8" customWidth="1"/>
    <col min="17" max="17" width="7.85546875" customWidth="1"/>
    <col min="18" max="18" width="8.140625" customWidth="1"/>
    <col min="21" max="21" width="10.140625" bestFit="1" customWidth="1"/>
  </cols>
  <sheetData>
    <row r="1" spans="2:21" hidden="1" x14ac:dyDescent="0.25"/>
    <row r="2" spans="2:21" hidden="1" x14ac:dyDescent="0.25">
      <c r="B2" s="189"/>
    </row>
    <row r="3" spans="2:21" ht="45" hidden="1" x14ac:dyDescent="0.25">
      <c r="B3" s="303" t="s">
        <v>131</v>
      </c>
      <c r="C3" s="619">
        <v>2019</v>
      </c>
      <c r="D3" s="619"/>
      <c r="E3" s="619"/>
      <c r="F3" s="619">
        <v>2020</v>
      </c>
      <c r="G3" s="619">
        <v>2020</v>
      </c>
      <c r="H3" s="619"/>
      <c r="I3" s="619">
        <v>2021</v>
      </c>
      <c r="J3" s="619">
        <v>2021</v>
      </c>
      <c r="K3" s="619"/>
      <c r="M3" s="746" t="s">
        <v>102</v>
      </c>
      <c r="N3" s="744"/>
      <c r="O3" s="745"/>
      <c r="P3" s="744" t="s">
        <v>103</v>
      </c>
      <c r="Q3" s="744">
        <v>2021</v>
      </c>
      <c r="R3" s="745"/>
    </row>
    <row r="4" spans="2:21" ht="30" hidden="1" x14ac:dyDescent="0.25">
      <c r="B4" s="183"/>
      <c r="C4" s="304" t="s">
        <v>99</v>
      </c>
      <c r="D4" s="304" t="s">
        <v>119</v>
      </c>
      <c r="E4" s="241" t="s">
        <v>132</v>
      </c>
      <c r="F4" s="304" t="s">
        <v>99</v>
      </c>
      <c r="G4" s="304" t="s">
        <v>119</v>
      </c>
      <c r="H4" s="241" t="s">
        <v>132</v>
      </c>
      <c r="I4" s="304" t="s">
        <v>99</v>
      </c>
      <c r="J4" s="304" t="s">
        <v>119</v>
      </c>
      <c r="K4" s="241" t="s">
        <v>132</v>
      </c>
      <c r="M4" s="305" t="s">
        <v>99</v>
      </c>
      <c r="N4" s="304" t="s">
        <v>119</v>
      </c>
      <c r="O4" s="306" t="s">
        <v>132</v>
      </c>
      <c r="P4" s="304" t="s">
        <v>99</v>
      </c>
      <c r="Q4" s="304" t="s">
        <v>119</v>
      </c>
      <c r="R4" s="306" t="s">
        <v>132</v>
      </c>
    </row>
    <row r="5" spans="2:21" hidden="1" x14ac:dyDescent="0.25">
      <c r="B5" s="182" t="s">
        <v>15</v>
      </c>
      <c r="C5" s="13"/>
      <c r="D5" s="13"/>
      <c r="E5" s="13"/>
      <c r="F5" s="13"/>
      <c r="G5" s="13"/>
      <c r="H5" s="13"/>
      <c r="I5" s="13"/>
      <c r="J5" s="13"/>
      <c r="K5" s="1"/>
      <c r="M5" s="172" t="e">
        <f t="shared" ref="M5:R8" si="0">100*(F5-C5)/C5</f>
        <v>#DIV/0!</v>
      </c>
      <c r="N5" s="307" t="e">
        <f t="shared" si="0"/>
        <v>#DIV/0!</v>
      </c>
      <c r="O5" s="308" t="e">
        <f t="shared" si="0"/>
        <v>#DIV/0!</v>
      </c>
      <c r="P5" s="33" t="e">
        <f t="shared" si="0"/>
        <v>#DIV/0!</v>
      </c>
      <c r="Q5" s="33" t="e">
        <f t="shared" si="0"/>
        <v>#DIV/0!</v>
      </c>
      <c r="R5" s="309" t="e">
        <f t="shared" si="0"/>
        <v>#DIV/0!</v>
      </c>
    </row>
    <row r="6" spans="2:21" hidden="1" x14ac:dyDescent="0.25">
      <c r="B6" t="s">
        <v>16</v>
      </c>
      <c r="C6" s="1"/>
      <c r="D6" s="1"/>
      <c r="E6" s="1"/>
      <c r="F6" s="1"/>
      <c r="G6" s="1"/>
      <c r="H6" s="1"/>
      <c r="I6" s="1"/>
      <c r="J6" s="1"/>
      <c r="K6" s="1"/>
      <c r="M6" s="174" t="e">
        <f t="shared" si="0"/>
        <v>#DIV/0!</v>
      </c>
      <c r="N6" s="35" t="e">
        <f t="shared" si="0"/>
        <v>#DIV/0!</v>
      </c>
      <c r="O6" s="90" t="e">
        <f t="shared" si="0"/>
        <v>#DIV/0!</v>
      </c>
      <c r="P6" s="35" t="e">
        <f t="shared" si="0"/>
        <v>#DIV/0!</v>
      </c>
      <c r="Q6" s="35" t="e">
        <f t="shared" si="0"/>
        <v>#DIV/0!</v>
      </c>
      <c r="R6" s="90" t="e">
        <f t="shared" si="0"/>
        <v>#DIV/0!</v>
      </c>
    </row>
    <row r="7" spans="2:21" hidden="1" x14ac:dyDescent="0.25">
      <c r="B7" s="183" t="s">
        <v>17</v>
      </c>
      <c r="C7" s="10"/>
      <c r="D7" s="10"/>
      <c r="E7" s="10"/>
      <c r="F7" s="10"/>
      <c r="G7" s="10"/>
      <c r="H7" s="10"/>
      <c r="I7" s="10"/>
      <c r="J7" s="10"/>
      <c r="K7" s="10"/>
      <c r="M7" s="310" t="e">
        <f t="shared" si="0"/>
        <v>#DIV/0!</v>
      </c>
      <c r="N7" s="38" t="e">
        <f t="shared" si="0"/>
        <v>#DIV/0!</v>
      </c>
      <c r="O7" s="311" t="e">
        <f t="shared" si="0"/>
        <v>#DIV/0!</v>
      </c>
      <c r="P7" s="38" t="e">
        <f t="shared" si="0"/>
        <v>#DIV/0!</v>
      </c>
      <c r="Q7" s="38" t="e">
        <f t="shared" si="0"/>
        <v>#DIV/0!</v>
      </c>
      <c r="R7" s="176" t="e">
        <f t="shared" si="0"/>
        <v>#DIV/0!</v>
      </c>
    </row>
    <row r="8" spans="2:21" hidden="1" x14ac:dyDescent="0.25">
      <c r="B8" t="s">
        <v>1</v>
      </c>
      <c r="C8" s="1"/>
      <c r="D8" s="1"/>
      <c r="E8" s="1"/>
      <c r="F8" s="1"/>
      <c r="G8" s="1"/>
      <c r="H8" s="1"/>
      <c r="I8" s="1"/>
      <c r="J8" s="1"/>
      <c r="K8" s="1"/>
      <c r="M8" s="177" t="e">
        <f t="shared" si="0"/>
        <v>#DIV/0!</v>
      </c>
      <c r="N8" s="41" t="e">
        <f t="shared" si="0"/>
        <v>#DIV/0!</v>
      </c>
      <c r="O8" s="118" t="e">
        <f t="shared" si="0"/>
        <v>#DIV/0!</v>
      </c>
      <c r="P8" s="41" t="e">
        <f t="shared" si="0"/>
        <v>#DIV/0!</v>
      </c>
      <c r="Q8" s="41" t="e">
        <f t="shared" si="0"/>
        <v>#DIV/0!</v>
      </c>
      <c r="R8" s="118" t="e">
        <f t="shared" si="0"/>
        <v>#DIV/0!</v>
      </c>
    </row>
    <row r="9" spans="2:21" hidden="1" x14ac:dyDescent="0.25"/>
    <row r="10" spans="2:21" hidden="1" x14ac:dyDescent="0.25">
      <c r="B10" s="189" t="s">
        <v>133</v>
      </c>
    </row>
    <row r="11" spans="2:21" hidden="1" x14ac:dyDescent="0.25">
      <c r="B11" s="182"/>
      <c r="C11" s="726">
        <v>2019</v>
      </c>
      <c r="D11" s="726"/>
      <c r="E11" s="726"/>
      <c r="F11" s="726" t="s">
        <v>134</v>
      </c>
      <c r="G11" s="726">
        <v>2020</v>
      </c>
      <c r="H11" s="726"/>
      <c r="I11" s="726">
        <v>2021</v>
      </c>
      <c r="J11" s="726">
        <v>2021</v>
      </c>
      <c r="K11" s="726"/>
      <c r="M11" s="746" t="s">
        <v>135</v>
      </c>
      <c r="N11" s="744"/>
      <c r="O11" s="745"/>
      <c r="P11" s="744" t="s">
        <v>103</v>
      </c>
      <c r="Q11" s="744">
        <v>2021</v>
      </c>
      <c r="R11" s="745"/>
    </row>
    <row r="12" spans="2:21" ht="30" hidden="1" x14ac:dyDescent="0.25">
      <c r="B12" s="183"/>
      <c r="C12" s="312" t="s">
        <v>99</v>
      </c>
      <c r="D12" s="304" t="s">
        <v>119</v>
      </c>
      <c r="E12" s="241" t="s">
        <v>132</v>
      </c>
      <c r="F12" s="312" t="s">
        <v>99</v>
      </c>
      <c r="G12" s="304" t="s">
        <v>119</v>
      </c>
      <c r="H12" s="241" t="s">
        <v>132</v>
      </c>
      <c r="I12" s="312" t="s">
        <v>99</v>
      </c>
      <c r="J12" s="304" t="s">
        <v>119</v>
      </c>
      <c r="K12" s="241" t="s">
        <v>132</v>
      </c>
      <c r="M12" s="313" t="s">
        <v>99</v>
      </c>
      <c r="N12" s="304" t="s">
        <v>119</v>
      </c>
      <c r="O12" s="306" t="s">
        <v>132</v>
      </c>
      <c r="P12" s="312" t="s">
        <v>99</v>
      </c>
      <c r="Q12" s="304" t="s">
        <v>119</v>
      </c>
      <c r="R12" s="306" t="s">
        <v>132</v>
      </c>
      <c r="U12" s="1"/>
    </row>
    <row r="13" spans="2:21" hidden="1" x14ac:dyDescent="0.25">
      <c r="B13" s="182" t="s">
        <v>15</v>
      </c>
      <c r="C13" s="314">
        <v>30416.380852064882</v>
      </c>
      <c r="D13" s="13">
        <v>31160.739130372145</v>
      </c>
      <c r="E13" s="13">
        <v>31150.704839235099</v>
      </c>
      <c r="F13" s="314">
        <v>31124.816271137279</v>
      </c>
      <c r="G13" s="13">
        <v>31217.825356325055</v>
      </c>
      <c r="H13" s="13">
        <v>31216.526527406739</v>
      </c>
      <c r="I13" s="314">
        <v>31696.032393884601</v>
      </c>
      <c r="J13" s="13">
        <v>30841.714168253213</v>
      </c>
      <c r="K13" s="1">
        <v>30853.554321898126</v>
      </c>
      <c r="M13" s="315">
        <f t="shared" ref="M13:R16" si="1">100*(F13-C13)/C13</f>
        <v>2.3291246335913214</v>
      </c>
      <c r="N13" s="316">
        <f t="shared" si="1"/>
        <v>0.18319920369689793</v>
      </c>
      <c r="O13" s="309">
        <f t="shared" si="1"/>
        <v>0.21130079884656658</v>
      </c>
      <c r="P13" s="317">
        <f t="shared" si="1"/>
        <v>1.8352433562058443</v>
      </c>
      <c r="Q13" s="33">
        <f t="shared" si="1"/>
        <v>-1.204796246307521</v>
      </c>
      <c r="R13" s="309">
        <f t="shared" si="1"/>
        <v>-1.1627565456071465</v>
      </c>
      <c r="U13" s="1"/>
    </row>
    <row r="14" spans="2:21" hidden="1" x14ac:dyDescent="0.25">
      <c r="B14" t="s">
        <v>16</v>
      </c>
      <c r="C14" s="318">
        <v>13893.900810519988</v>
      </c>
      <c r="D14" s="1">
        <v>12887.573421577395</v>
      </c>
      <c r="E14" s="1">
        <v>13035.618084741669</v>
      </c>
      <c r="F14" s="318">
        <v>12624.179158085666</v>
      </c>
      <c r="G14" s="1">
        <v>11799.89070687676</v>
      </c>
      <c r="H14" s="1">
        <v>11921.803348421545</v>
      </c>
      <c r="I14" s="318">
        <v>12064.897404371437</v>
      </c>
      <c r="J14" s="1">
        <v>11525.848613488897</v>
      </c>
      <c r="K14" s="1">
        <v>11605.331953783958</v>
      </c>
      <c r="M14" s="319">
        <f t="shared" si="1"/>
        <v>-9.1386981219337056</v>
      </c>
      <c r="N14" s="320">
        <f t="shared" si="1"/>
        <v>-8.4397789957848133</v>
      </c>
      <c r="O14" s="321">
        <f t="shared" si="1"/>
        <v>-8.5443952797593568</v>
      </c>
      <c r="P14" s="322">
        <f t="shared" si="1"/>
        <v>-4.4302425267468939</v>
      </c>
      <c r="Q14" s="35">
        <f t="shared" si="1"/>
        <v>-2.3224121324120097</v>
      </c>
      <c r="R14" s="90">
        <f t="shared" si="1"/>
        <v>-2.6545597623826591</v>
      </c>
      <c r="U14" s="1"/>
    </row>
    <row r="15" spans="2:21" hidden="1" x14ac:dyDescent="0.25">
      <c r="B15" s="183" t="s">
        <v>17</v>
      </c>
      <c r="C15" s="323">
        <v>18327.299622881575</v>
      </c>
      <c r="D15" s="10">
        <v>16010.3113701441</v>
      </c>
      <c r="E15" s="10">
        <v>17050.340105725994</v>
      </c>
      <c r="F15" s="323">
        <v>15533.134123647338</v>
      </c>
      <c r="G15" s="10">
        <v>15637.985973784522</v>
      </c>
      <c r="H15" s="10">
        <v>15592.091921660516</v>
      </c>
      <c r="I15" s="323">
        <v>17064.63349677579</v>
      </c>
      <c r="J15" s="10">
        <v>14809.473461674661</v>
      </c>
      <c r="K15" s="10">
        <v>15823.784291355176</v>
      </c>
      <c r="M15" s="324">
        <f t="shared" si="1"/>
        <v>-15.245920330487371</v>
      </c>
      <c r="N15" s="325">
        <f t="shared" si="1"/>
        <v>-2.3255350114794608</v>
      </c>
      <c r="O15" s="311">
        <f t="shared" si="1"/>
        <v>-8.552604669602788</v>
      </c>
      <c r="P15" s="326">
        <f t="shared" si="1"/>
        <v>9.8595644699734315</v>
      </c>
      <c r="Q15" s="38">
        <f t="shared" si="1"/>
        <v>-5.2980768335435071</v>
      </c>
      <c r="R15" s="176">
        <f t="shared" si="1"/>
        <v>1.4859607733122255</v>
      </c>
      <c r="U15" s="1"/>
    </row>
    <row r="16" spans="2:21" hidden="1" x14ac:dyDescent="0.25">
      <c r="B16" s="19" t="s">
        <v>1</v>
      </c>
      <c r="C16" s="323">
        <v>16600.277739257432</v>
      </c>
      <c r="D16" s="184">
        <v>17230.598201905155</v>
      </c>
      <c r="E16" s="184">
        <v>17103.373322416461</v>
      </c>
      <c r="F16" s="323">
        <v>14459.459207540393</v>
      </c>
      <c r="G16" s="184">
        <v>16519.462413830352</v>
      </c>
      <c r="H16" s="184">
        <v>16111.74259477062</v>
      </c>
      <c r="I16" s="323">
        <v>15138.47346802737</v>
      </c>
      <c r="J16" s="184">
        <v>16105.616008818068</v>
      </c>
      <c r="K16" s="184">
        <v>15909.514203830722</v>
      </c>
      <c r="M16" s="327">
        <f t="shared" si="1"/>
        <v>-12.89628140771579</v>
      </c>
      <c r="N16" s="41">
        <f t="shared" si="1"/>
        <v>-4.1271683068796463</v>
      </c>
      <c r="O16" s="118">
        <f t="shared" si="1"/>
        <v>-5.7978663562594672</v>
      </c>
      <c r="P16" s="328">
        <f t="shared" si="1"/>
        <v>4.6959865562114667</v>
      </c>
      <c r="Q16" s="41">
        <f t="shared" si="1"/>
        <v>-2.5052050402427453</v>
      </c>
      <c r="R16" s="118">
        <f t="shared" si="1"/>
        <v>-1.2551615056557239</v>
      </c>
      <c r="U16" s="1"/>
    </row>
    <row r="17" spans="2:22" hidden="1" x14ac:dyDescent="0.25">
      <c r="U17" s="1"/>
      <c r="V17" s="1"/>
    </row>
    <row r="18" spans="2:22" x14ac:dyDescent="0.25">
      <c r="U18" s="1"/>
      <c r="V18" s="1"/>
    </row>
    <row r="19" spans="2:22" x14ac:dyDescent="0.25">
      <c r="B19" t="s">
        <v>837</v>
      </c>
      <c r="U19" s="1"/>
      <c r="V19" s="1"/>
    </row>
    <row r="20" spans="2:22" x14ac:dyDescent="0.25">
      <c r="B20" t="s">
        <v>838</v>
      </c>
      <c r="U20" s="1"/>
      <c r="V20" s="1"/>
    </row>
    <row r="21" spans="2:22" x14ac:dyDescent="0.25">
      <c r="B21" s="189"/>
      <c r="U21" s="1"/>
      <c r="V21" s="1"/>
    </row>
    <row r="22" spans="2:22" x14ac:dyDescent="0.25">
      <c r="B22" s="182"/>
      <c r="C22" s="726">
        <v>2019</v>
      </c>
      <c r="D22" s="726"/>
      <c r="E22" s="726"/>
      <c r="F22" s="726" t="s">
        <v>134</v>
      </c>
      <c r="G22" s="726">
        <v>2020</v>
      </c>
      <c r="H22" s="726"/>
      <c r="I22" s="726">
        <v>2021</v>
      </c>
      <c r="J22" s="726">
        <v>2021</v>
      </c>
      <c r="K22" s="726"/>
      <c r="M22" s="746" t="s">
        <v>102</v>
      </c>
      <c r="N22" s="744"/>
      <c r="O22" s="745"/>
      <c r="P22" s="744" t="s">
        <v>103</v>
      </c>
      <c r="Q22" s="744">
        <v>2021</v>
      </c>
      <c r="R22" s="745"/>
      <c r="U22" s="1"/>
    </row>
    <row r="23" spans="2:22" ht="30" x14ac:dyDescent="0.25">
      <c r="B23" s="183"/>
      <c r="C23" s="312" t="s">
        <v>99</v>
      </c>
      <c r="D23" s="304" t="s">
        <v>119</v>
      </c>
      <c r="E23" s="241" t="s">
        <v>132</v>
      </c>
      <c r="F23" s="312" t="s">
        <v>99</v>
      </c>
      <c r="G23" s="304" t="s">
        <v>119</v>
      </c>
      <c r="H23" s="241" t="s">
        <v>132</v>
      </c>
      <c r="I23" s="312" t="s">
        <v>99</v>
      </c>
      <c r="J23" s="304" t="s">
        <v>119</v>
      </c>
      <c r="K23" s="241" t="s">
        <v>132</v>
      </c>
      <c r="M23" s="313" t="s">
        <v>99</v>
      </c>
      <c r="N23" s="304" t="s">
        <v>119</v>
      </c>
      <c r="O23" s="306" t="s">
        <v>132</v>
      </c>
      <c r="P23" s="312" t="s">
        <v>99</v>
      </c>
      <c r="Q23" s="304" t="s">
        <v>119</v>
      </c>
      <c r="R23" s="306" t="s">
        <v>132</v>
      </c>
      <c r="U23" s="1"/>
    </row>
    <row r="24" spans="2:22" x14ac:dyDescent="0.25">
      <c r="B24" s="182" t="s">
        <v>15</v>
      </c>
      <c r="C24" s="194">
        <v>31.296750665190842</v>
      </c>
      <c r="D24" s="14">
        <v>32.449364584482126</v>
      </c>
      <c r="E24" s="14">
        <v>32.431896292260717</v>
      </c>
      <c r="F24" s="194">
        <v>29.624275786626818</v>
      </c>
      <c r="G24" s="14">
        <v>31.665054479421318</v>
      </c>
      <c r="H24" s="14">
        <v>31.634433566594993</v>
      </c>
      <c r="I24" s="194">
        <v>28.17347039281843</v>
      </c>
      <c r="J24" s="14">
        <v>33.893447271845723</v>
      </c>
      <c r="K24" s="2">
        <v>33.808482711509107</v>
      </c>
      <c r="M24" s="315">
        <f t="shared" ref="M24:R27" si="2">100*(F24-C24)/C24</f>
        <v>-5.3439249858746507</v>
      </c>
      <c r="N24" s="316">
        <f t="shared" si="2"/>
        <v>-2.4170276216622097</v>
      </c>
      <c r="O24" s="309">
        <f t="shared" si="2"/>
        <v>-2.458884051920283</v>
      </c>
      <c r="P24" s="317">
        <f t="shared" si="2"/>
        <v>-4.897353117618894</v>
      </c>
      <c r="Q24" s="33">
        <f t="shared" si="2"/>
        <v>7.0373881525219106</v>
      </c>
      <c r="R24" s="309">
        <f t="shared" si="2"/>
        <v>6.8724136954670962</v>
      </c>
      <c r="U24" s="1"/>
    </row>
    <row r="25" spans="2:22" x14ac:dyDescent="0.25">
      <c r="B25" t="s">
        <v>16</v>
      </c>
      <c r="C25" s="198">
        <v>27.179337719181618</v>
      </c>
      <c r="D25" s="2">
        <v>27.799073000995815</v>
      </c>
      <c r="E25" s="2">
        <v>27.696415088555987</v>
      </c>
      <c r="F25" s="198">
        <v>22.814514709283166</v>
      </c>
      <c r="G25" s="2">
        <v>22.371901998390705</v>
      </c>
      <c r="H25" s="2">
        <v>22.446190754919982</v>
      </c>
      <c r="I25" s="198">
        <v>25.608005691141638</v>
      </c>
      <c r="J25" s="2">
        <v>24.621834490230693</v>
      </c>
      <c r="K25" s="2">
        <v>24.787267350261772</v>
      </c>
      <c r="M25" s="319">
        <f t="shared" si="2"/>
        <v>-16.059342780887594</v>
      </c>
      <c r="N25" s="320">
        <f t="shared" si="2"/>
        <v>-19.52284884611332</v>
      </c>
      <c r="O25" s="321">
        <f t="shared" si="2"/>
        <v>-18.95633177380191</v>
      </c>
      <c r="P25" s="322">
        <f t="shared" si="2"/>
        <v>12.244358547419848</v>
      </c>
      <c r="Q25" s="35">
        <f t="shared" si="2"/>
        <v>10.056956677182988</v>
      </c>
      <c r="R25" s="90">
        <f t="shared" si="2"/>
        <v>10.429727791690661</v>
      </c>
      <c r="T25" s="1"/>
      <c r="U25" s="1"/>
    </row>
    <row r="26" spans="2:22" x14ac:dyDescent="0.25">
      <c r="B26" s="183" t="s">
        <v>17</v>
      </c>
      <c r="C26" s="201">
        <v>33.130574163957455</v>
      </c>
      <c r="D26" s="11">
        <v>26.469194247055047</v>
      </c>
      <c r="E26" s="11">
        <v>29.295482641006711</v>
      </c>
      <c r="F26" s="201">
        <v>25.351819415965274</v>
      </c>
      <c r="G26" s="11">
        <v>24.418460605344947</v>
      </c>
      <c r="H26" s="11">
        <v>24.807010501107261</v>
      </c>
      <c r="I26" s="201">
        <v>28.489831445728772</v>
      </c>
      <c r="J26" s="11">
        <v>24.670789245409441</v>
      </c>
      <c r="K26" s="11">
        <v>26.302653111917088</v>
      </c>
      <c r="M26" s="324">
        <f t="shared" si="2"/>
        <v>-23.479082220237043</v>
      </c>
      <c r="N26" s="325">
        <f t="shared" si="2"/>
        <v>-7.7476239834473359</v>
      </c>
      <c r="O26" s="311">
        <f t="shared" si="2"/>
        <v>-15.321379732507483</v>
      </c>
      <c r="P26" s="326">
        <f t="shared" si="2"/>
        <v>12.377857298034158</v>
      </c>
      <c r="Q26" s="38">
        <f t="shared" si="2"/>
        <v>1.0333519550747685</v>
      </c>
      <c r="R26" s="176">
        <f t="shared" si="2"/>
        <v>6.0291126604838965</v>
      </c>
      <c r="T26" s="1"/>
      <c r="U26" s="1"/>
    </row>
    <row r="27" spans="2:22" x14ac:dyDescent="0.25">
      <c r="B27" s="19" t="s">
        <v>1</v>
      </c>
      <c r="C27" s="201">
        <v>30.223285724545736</v>
      </c>
      <c r="D27" s="21">
        <v>28.64219656637388</v>
      </c>
      <c r="E27" s="21">
        <v>28.955434469862254</v>
      </c>
      <c r="F27" s="201">
        <v>24.151383158202183</v>
      </c>
      <c r="G27" s="21">
        <v>24.837910113815003</v>
      </c>
      <c r="H27" s="21">
        <v>24.702815102634094</v>
      </c>
      <c r="I27" s="201">
        <v>27.0858753224861</v>
      </c>
      <c r="J27" s="21">
        <v>26.730040124010547</v>
      </c>
      <c r="K27" s="21">
        <v>26.801454078065877</v>
      </c>
      <c r="M27" s="327">
        <f t="shared" si="2"/>
        <v>-20.090147119286502</v>
      </c>
      <c r="N27" s="41">
        <f t="shared" si="2"/>
        <v>-13.282104407540912</v>
      </c>
      <c r="O27" s="118">
        <f t="shared" si="2"/>
        <v>-14.686774503951661</v>
      </c>
      <c r="P27" s="328">
        <f t="shared" si="2"/>
        <v>12.150410372199811</v>
      </c>
      <c r="Q27" s="41">
        <f t="shared" si="2"/>
        <v>7.6179114970833606</v>
      </c>
      <c r="R27" s="118">
        <f t="shared" si="2"/>
        <v>8.4955458182092052</v>
      </c>
      <c r="T27" s="1"/>
      <c r="U27" s="1"/>
    </row>
    <row r="29" spans="2:22" x14ac:dyDescent="0.25">
      <c r="T29" s="1"/>
    </row>
  </sheetData>
  <mergeCells count="15">
    <mergeCell ref="C11:E11"/>
    <mergeCell ref="F11:H11"/>
    <mergeCell ref="I11:K11"/>
    <mergeCell ref="M11:O11"/>
    <mergeCell ref="P11:R11"/>
    <mergeCell ref="C3:E3"/>
    <mergeCell ref="F3:H3"/>
    <mergeCell ref="I3:K3"/>
    <mergeCell ref="M3:O3"/>
    <mergeCell ref="P3:R3"/>
    <mergeCell ref="C22:E22"/>
    <mergeCell ref="F22:H22"/>
    <mergeCell ref="I22:K22"/>
    <mergeCell ref="M22:O22"/>
    <mergeCell ref="P22:R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92</vt:i4>
      </vt:variant>
      <vt:variant>
        <vt:lpstr>Intervalli denominati</vt:lpstr>
      </vt:variant>
      <vt:variant>
        <vt:i4>2</vt:i4>
      </vt:variant>
    </vt:vector>
  </HeadingPairs>
  <TitlesOfParts>
    <vt:vector size="94" baseType="lpstr">
      <vt:lpstr>Fig. 1.1</vt:lpstr>
      <vt:lpstr>Fig. 1.2</vt:lpstr>
      <vt:lpstr>Fig. 1.3</vt:lpstr>
      <vt:lpstr>Prospetto 1.1</vt:lpstr>
      <vt:lpstr>Tavola 1.1 </vt:lpstr>
      <vt:lpstr>Tavola 1.2</vt:lpstr>
      <vt:lpstr>Tavola 1.3</vt:lpstr>
      <vt:lpstr>Tavola 1.4</vt:lpstr>
      <vt:lpstr>Tavola 1.5</vt:lpstr>
      <vt:lpstr>Tavola 1.6</vt:lpstr>
      <vt:lpstr>Tab 2.1</vt:lpstr>
      <vt:lpstr>Tab 2.2</vt:lpstr>
      <vt:lpstr>tab 2.3</vt:lpstr>
      <vt:lpstr>Schema 2.1</vt:lpstr>
      <vt:lpstr>tab 2.4</vt:lpstr>
      <vt:lpstr>tab 2.5</vt:lpstr>
      <vt:lpstr>tab 2.6</vt:lpstr>
      <vt:lpstr>tab 2.7</vt:lpstr>
      <vt:lpstr>tab 2.8</vt:lpstr>
      <vt:lpstr>tab 2.9</vt:lpstr>
      <vt:lpstr>tab 2.10</vt:lpstr>
      <vt:lpstr>tab 2.11</vt:lpstr>
      <vt:lpstr>tab 2.12</vt:lpstr>
      <vt:lpstr>Schema 2.2</vt:lpstr>
      <vt:lpstr>Schema 2.3</vt:lpstr>
      <vt:lpstr>fig 3.1</vt:lpstr>
      <vt:lpstr>Tab 3.1.</vt:lpstr>
      <vt:lpstr>fig 3.2</vt:lpstr>
      <vt:lpstr>Fig 3.3</vt:lpstr>
      <vt:lpstr>tab 3.2</vt:lpstr>
      <vt:lpstr>tab. 3.3</vt:lpstr>
      <vt:lpstr>Tab 3.4</vt:lpstr>
      <vt:lpstr>fig  3.4</vt:lpstr>
      <vt:lpstr>tab 3.5</vt:lpstr>
      <vt:lpstr>fig 3.5</vt:lpstr>
      <vt:lpstr>fig 3.6</vt:lpstr>
      <vt:lpstr>fig 3.7 </vt:lpstr>
      <vt:lpstr>fig 3.8</vt:lpstr>
      <vt:lpstr>Figura 3.9</vt:lpstr>
      <vt:lpstr>Fig. 3.10</vt:lpstr>
      <vt:lpstr>Fig. 3.11 </vt:lpstr>
      <vt:lpstr>Fig. 3.12</vt:lpstr>
      <vt:lpstr>Fig. 3.13</vt:lpstr>
      <vt:lpstr>Tab. 3.6</vt:lpstr>
      <vt:lpstr>Tab. 3.7_</vt:lpstr>
      <vt:lpstr>Fig. 3.14</vt:lpstr>
      <vt:lpstr>Fig. 3.15</vt:lpstr>
      <vt:lpstr>Fig. 3.16</vt:lpstr>
      <vt:lpstr>Fig. 3.17</vt:lpstr>
      <vt:lpstr>Fig. 3.18</vt:lpstr>
      <vt:lpstr>Tab. 3.8_</vt:lpstr>
      <vt:lpstr>Tab. 3.9_</vt:lpstr>
      <vt:lpstr>Tab. 3.10_</vt:lpstr>
      <vt:lpstr>Fig. 3.19</vt:lpstr>
      <vt:lpstr>Fig. 3.20</vt:lpstr>
      <vt:lpstr>Fig. 3.21</vt:lpstr>
      <vt:lpstr>Tab. 3.11</vt:lpstr>
      <vt:lpstr>fig 3.22</vt:lpstr>
      <vt:lpstr>fig 3.23</vt:lpstr>
      <vt:lpstr>tab 3.12_</vt:lpstr>
      <vt:lpstr>fig 3.24</vt:lpstr>
      <vt:lpstr>fig 3.25</vt:lpstr>
      <vt:lpstr>fig. 3.26</vt:lpstr>
      <vt:lpstr>fig 3.27</vt:lpstr>
      <vt:lpstr>tab 3.13_</vt:lpstr>
      <vt:lpstr>figura 3.28</vt:lpstr>
      <vt:lpstr>figura 3.29</vt:lpstr>
      <vt:lpstr>fig 3.30</vt:lpstr>
      <vt:lpstr>fig 3.31</vt:lpstr>
      <vt:lpstr>Fig 3.32</vt:lpstr>
      <vt:lpstr>Tab. 3.14_</vt:lpstr>
      <vt:lpstr>Tab. 3.15_</vt:lpstr>
      <vt:lpstr>Fig 3.33</vt:lpstr>
      <vt:lpstr>Tab. 3.16_</vt:lpstr>
      <vt:lpstr>tab 3.17_</vt:lpstr>
      <vt:lpstr>Tab. 3.18_</vt:lpstr>
      <vt:lpstr>Tab. 3.19_</vt:lpstr>
      <vt:lpstr>Fig 3.34</vt:lpstr>
      <vt:lpstr>Tab. 3.20_</vt:lpstr>
      <vt:lpstr>Tab. 3.21_</vt:lpstr>
      <vt:lpstr>Tab. 3.22_</vt:lpstr>
      <vt:lpstr>Tab. 3.23_</vt:lpstr>
      <vt:lpstr>Tab. 3.24_</vt:lpstr>
      <vt:lpstr>Tab. 3.25_</vt:lpstr>
      <vt:lpstr>Tab. 3.26_</vt:lpstr>
      <vt:lpstr>Fig 3.35</vt:lpstr>
      <vt:lpstr>Tab. 3.27_</vt:lpstr>
      <vt:lpstr>Tab. 3.28_</vt:lpstr>
      <vt:lpstr>Tab. 3.29_</vt:lpstr>
      <vt:lpstr>Tab. 3.30_</vt:lpstr>
      <vt:lpstr>Tab. 3.31_</vt:lpstr>
      <vt:lpstr>Tab. 3.32_</vt:lpstr>
      <vt:lpstr>'Schema 2.2'!_Hlk128044796</vt:lpstr>
      <vt:lpstr>'Tab 3.4'!_Hlk130551160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M.Centra</dc:creator>
  <cp:lastModifiedBy>Massimiliano Deidda</cp:lastModifiedBy>
  <dcterms:created xsi:type="dcterms:W3CDTF">2023-03-24T08:53:00Z</dcterms:created>
  <dcterms:modified xsi:type="dcterms:W3CDTF">2024-06-07T10:50:26Z</dcterms:modified>
</cp:coreProperties>
</file>