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Ex2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Ex3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1.xml" ContentType="application/vnd.openxmlformats-officedocument.themeOverride+xml"/>
  <Override PartName="/xl/drawings/drawing23.xml" ContentType="application/vnd.openxmlformats-officedocument.drawing+xml"/>
  <Override PartName="/xl/charts/chartEx4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xl/theme/themeOverride2.xml" ContentType="application/vnd.openxmlformats-officedocument.themeOverride+xml"/>
  <Override PartName="/xl/drawings/drawing24.xml" ContentType="application/vnd.openxmlformats-officedocument.drawing+xml"/>
  <Override PartName="/xl/charts/chartEx5.xml" ContentType="application/vnd.ms-office.chartex+xml"/>
  <Override PartName="/xl/charts/style23.xml" ContentType="application/vnd.ms-office.chartstyle+xml"/>
  <Override PartName="/xl/charts/colors23.xml" ContentType="application/vnd.ms-office.chartcolorstyl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theme/themeOverride3.xml" ContentType="application/vnd.openxmlformats-officedocument.themeOverrid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4.xml" ContentType="application/vnd.openxmlformats-officedocument.themeOverrid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5.xml" ContentType="application/vnd.openxmlformats-officedocument.themeOverride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9.xml" ContentType="application/vnd.openxmlformats-officedocument.drawing+xml"/>
  <Override PartName="/xl/charts/chartEx6.xml" ContentType="application/vnd.ms-office.chartex+xml"/>
  <Override PartName="/xl/charts/style28.xml" ContentType="application/vnd.ms-office.chartstyle+xml"/>
  <Override PartName="/xl/charts/colors28.xml" ContentType="application/vnd.ms-office.chartcolorstyle+xml"/>
  <Override PartName="/xl/charts/chartEx7.xml" ContentType="application/vnd.ms-office.chartex+xml"/>
  <Override PartName="/xl/charts/style29.xml" ContentType="application/vnd.ms-office.chartstyle+xml"/>
  <Override PartName="/xl/charts/colors29.xml" ContentType="application/vnd.ms-office.chartcolorstyle+xml"/>
  <Override PartName="/xl/charts/chartEx8.xml" ContentType="application/vnd.ms-office.chartex+xml"/>
  <Override PartName="/xl/charts/style30.xml" ContentType="application/vnd.ms-office.chartstyle+xml"/>
  <Override PartName="/xl/charts/colors30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2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1.xml" ContentType="application/vnd.openxmlformats-officedocument.drawing+xml"/>
  <Override PartName="/xl/charts/chart3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2.xml" ContentType="application/vnd.openxmlformats-officedocument.drawing+xml"/>
  <Override PartName="/xl/charts/chart3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3.xml" ContentType="application/vnd.openxmlformats-officedocument.drawing+xml"/>
  <Override PartName="/xl/charts/chart3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m.deangelis\Desktop\iefp\"/>
    </mc:Choice>
  </mc:AlternateContent>
  <xr:revisionPtr revIDLastSave="0" documentId="8_{AE60BC98-6970-4A4E-82C0-8CE9468C4B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. 2.1" sheetId="4" r:id="rId1"/>
    <sheet name="fig.2.2" sheetId="13" r:id="rId2"/>
    <sheet name="fig.2.3" sheetId="1" r:id="rId3"/>
    <sheet name="fig.2.4" sheetId="11" r:id="rId4"/>
    <sheet name="fig 2.5 " sheetId="6" r:id="rId5"/>
    <sheet name="fig 2.6" sheetId="7" r:id="rId6"/>
    <sheet name="fig 2.7" sheetId="12" r:id="rId7"/>
    <sheet name="tab. 3.1" sheetId="14" r:id="rId8"/>
    <sheet name="Fig 3.1 e 3.2" sheetId="15" r:id="rId9"/>
    <sheet name="Fig. 3.3" sheetId="16" r:id="rId10"/>
    <sheet name="Fig.3.4" sheetId="17" r:id="rId11"/>
    <sheet name="Fig.3.5" sheetId="18" r:id="rId12"/>
    <sheet name="Fig.3.6" sheetId="19" r:id="rId13"/>
    <sheet name="Fig.3.7" sheetId="20" r:id="rId14"/>
    <sheet name="Fig.3.8" sheetId="21" r:id="rId15"/>
    <sheet name="Fig. 4.1" sheetId="22" r:id="rId16"/>
    <sheet name="Fig. 4.2" sheetId="23" r:id="rId17"/>
    <sheet name="Tab. 4.1 e tab. 4.2" sheetId="30" r:id="rId18"/>
    <sheet name="Fig. 4.3" sheetId="24" r:id="rId19"/>
    <sheet name="Fig. 4.4" sheetId="25" r:id="rId20"/>
    <sheet name="Fig. 4.5" sheetId="26" r:id="rId21"/>
    <sheet name="Fig. 4.6" sheetId="28" r:id="rId22"/>
    <sheet name="Fig. 4.7" sheetId="31" r:id="rId23"/>
    <sheet name="Fig. 5.1" sheetId="32" r:id="rId24"/>
    <sheet name="Fig. 5.2" sheetId="33" r:id="rId25"/>
    <sheet name="Fig. 5.3" sheetId="34" r:id="rId26"/>
    <sheet name="Tab 5.1" sheetId="35" r:id="rId27"/>
    <sheet name="Fig. 5.4" sheetId="36" r:id="rId28"/>
    <sheet name="Fig. 5.5" sheetId="37" r:id="rId29"/>
    <sheet name="Fig. 5.6" sheetId="38" r:id="rId30"/>
    <sheet name="Fig. 6.1" sheetId="39" r:id="rId31"/>
    <sheet name="Fig. 6.2" sheetId="40" r:id="rId32"/>
    <sheet name="Fig. 6.3" sheetId="41" r:id="rId33"/>
    <sheet name="Fig. 6.4" sheetId="42" r:id="rId34"/>
    <sheet name="Fig. 6.5" sheetId="43" r:id="rId35"/>
    <sheet name="Fig. 6.6" sheetId="44" r:id="rId36"/>
    <sheet name="Tab. 7.1" sheetId="45" r:id="rId37"/>
    <sheet name="Tab. 8.1" sheetId="46" r:id="rId38"/>
    <sheet name="Tab. 8.2" sheetId="47" r:id="rId39"/>
    <sheet name="Tab. 8.3" sheetId="48" r:id="rId40"/>
    <sheet name="Fig. 9.1" sheetId="49" r:id="rId41"/>
    <sheet name="Fig. 9.2" sheetId="50" r:id="rId42"/>
    <sheet name="Fig. 9.3" sheetId="51" r:id="rId43"/>
    <sheet name="Fig. 9.4" sheetId="52" r:id="rId44"/>
    <sheet name="Fig. 9.5" sheetId="53" r:id="rId45"/>
    <sheet name="Fig. 9.6" sheetId="54" r:id="rId46"/>
    <sheet name="Fig. 9.7" sheetId="55" r:id="rId47"/>
    <sheet name="Fig. 9.8" sheetId="56" r:id="rId48"/>
    <sheet name="Fig. 9.9" sheetId="57" r:id="rId49"/>
    <sheet name="Fig. 9.10" sheetId="58" r:id="rId50"/>
    <sheet name="Fig. 9.11" sheetId="59" r:id="rId51"/>
  </sheets>
  <externalReferences>
    <externalReference r:id="rId52"/>
    <externalReference r:id="rId53"/>
  </externalReferences>
  <definedNames>
    <definedName name="_xlchart.v5.0" hidden="1">'fig 2.6'!$H$3</definedName>
    <definedName name="_xlchart.v5.1" hidden="1">'fig 2.6'!$H$4:$H$24</definedName>
    <definedName name="_xlchart.v5.10" hidden="1">'Fig. 5.2'!$B$3:$B$21</definedName>
    <definedName name="_xlchart.v5.11" hidden="1">'Fig. 5.2'!$C$2</definedName>
    <definedName name="_xlchart.v5.12" hidden="1">'Fig. 5.2'!$C$3:$C$21</definedName>
    <definedName name="_xlchart.v5.13" hidden="1">'Fig. 5.3'!#REF!</definedName>
    <definedName name="_xlchart.v5.14" hidden="1">'Fig. 5.3'!$A$3:$A$21</definedName>
    <definedName name="_xlchart.v5.15" hidden="1">'Fig. 5.3'!$B$3:$B$21</definedName>
    <definedName name="_xlchart.v5.16" hidden="1">'Fig. 6.2'!$A$30:$A$48</definedName>
    <definedName name="_xlchart.v5.17" hidden="1">'Fig. 6.2'!$C$30:$C$48</definedName>
    <definedName name="_xlchart.v5.18" hidden="1">'Fig. 6.2'!$A$3</definedName>
    <definedName name="_xlchart.v5.19" hidden="1">'Fig. 6.2'!$A$4:$A$22</definedName>
    <definedName name="_xlchart.v5.2" hidden="1">'fig 2.6'!$I$4:$I$24</definedName>
    <definedName name="_xlchart.v5.20" hidden="1">'Fig. 6.2'!$C$4:$C$22</definedName>
    <definedName name="_xlchart.v5.21" hidden="1">'Fig. 6.2'!$A$29</definedName>
    <definedName name="_xlchart.v5.22" hidden="1">'Fig. 6.2'!$A$30:$A$48</definedName>
    <definedName name="_xlchart.v5.23" hidden="1">'Fig. 6.2'!$C$30:$C$48</definedName>
    <definedName name="_xlchart.v5.3" hidden="1">'Fig. 4.1'!$A$4</definedName>
    <definedName name="_xlchart.v5.4" hidden="1">'Fig. 4.1'!$A$5:$A$25</definedName>
    <definedName name="_xlchart.v5.5" hidden="1">'Fig. 4.1'!$C$5:$C$25</definedName>
    <definedName name="_xlchart.v5.6" hidden="1">'Fig. 4.2'!$P$3</definedName>
    <definedName name="_xlchart.v5.7" hidden="1">'Fig. 4.2'!$P$4:$P$20</definedName>
    <definedName name="_xlchart.v5.8" hidden="1">'Fig. 4.2'!$Q$4:$Q$20</definedName>
    <definedName name="_xlchart.v5.9" hidden="1">'Fig. 5.2'!$B$2</definedName>
    <definedName name="a">#REF!</definedName>
    <definedName name="Accessd2013_regionale_def" localSheetId="21">#REF!</definedName>
    <definedName name="Accessd2013_regionale_def" localSheetId="22">#REF!</definedName>
    <definedName name="Accessd2013_regionale_def" localSheetId="12">#REF!</definedName>
    <definedName name="Accessd2013_regionale_def" localSheetId="13">#REF!</definedName>
    <definedName name="Accessd2013_regionale_def" localSheetId="14">#REF!</definedName>
    <definedName name="Accessd2013_regionale_def">#REF!</definedName>
    <definedName name="_xlnm.Print_Area" localSheetId="8">'Fig 3.1 e 3.2'!#REF!</definedName>
    <definedName name="_xlnm.Print_Area" localSheetId="15">'Fig. 4.1'!$A$1:$M$28</definedName>
    <definedName name="_xlnm.Print_Area" localSheetId="16">'Fig. 4.2'!#REF!</definedName>
    <definedName name="_xlnm.Print_Area" localSheetId="12">'Fig.3.6'!$A$1:$P$31</definedName>
    <definedName name="_xlnm.Print_Area" localSheetId="13">'Fig.3.7'!$A$1:$D$32</definedName>
    <definedName name="_xlnm.Print_Area" localSheetId="14">'Fig.3.8'!$A$1:$M$33</definedName>
    <definedName name="b">#REF!</definedName>
    <definedName name="ccc" localSheetId="21">#REF!</definedName>
    <definedName name="ccc" localSheetId="22">#REF!</definedName>
    <definedName name="ccc" localSheetId="12">#REF!</definedName>
    <definedName name="ccc" localSheetId="13">#REF!</definedName>
    <definedName name="ccc" localSheetId="14">#REF!</definedName>
    <definedName name="ccc">#REF!</definedName>
    <definedName name="DatiDom1_Unificato10_11_Qualificati" localSheetId="15">#REF!</definedName>
    <definedName name="DatiDom1_Unificato10_11_Qualificati" localSheetId="21">#REF!</definedName>
    <definedName name="DatiDom1_Unificato10_11_Qualificati" localSheetId="22">#REF!</definedName>
    <definedName name="DatiDom1_Unificato10_11_Qualificati" localSheetId="10">#REF!</definedName>
    <definedName name="DatiDom1_Unificato10_11_Qualificati" localSheetId="12">#REF!</definedName>
    <definedName name="DatiDom1_Unificato10_11_Qualificati" localSheetId="13">#REF!</definedName>
    <definedName name="DatiDom1_Unificato10_11_Qualificati" localSheetId="14">#REF!</definedName>
    <definedName name="DatiDom1_Unificato10_11_Qualificati">#REF!</definedName>
    <definedName name="dddddddd" localSheetId="21">#REF!</definedName>
    <definedName name="dddddddd" localSheetId="22">#REF!</definedName>
    <definedName name="dddddddd" localSheetId="12">#REF!</definedName>
    <definedName name="dddddddd" localSheetId="13">#REF!</definedName>
    <definedName name="dddddddd" localSheetId="14">#REF!</definedName>
    <definedName name="dddddddd">#REF!</definedName>
    <definedName name="_xlnm.Print_Titles" localSheetId="12">'Fig.3.6'!$A:$A</definedName>
    <definedName name="x" localSheetId="21">#REF!</definedName>
    <definedName name="x" localSheetId="22">#REF!</definedName>
    <definedName name="x" localSheetId="12">#REF!</definedName>
    <definedName name="x" localSheetId="13">#REF!</definedName>
    <definedName name="x" localSheetId="14">#REF!</definedName>
    <definedName name="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" i="44" l="1"/>
  <c r="AB8" i="44"/>
  <c r="Y8" i="44"/>
  <c r="V8" i="44"/>
  <c r="AE7" i="44"/>
  <c r="AB7" i="44"/>
  <c r="Y7" i="44"/>
  <c r="V7" i="44"/>
  <c r="G49" i="40"/>
  <c r="F49" i="40"/>
  <c r="E49" i="40"/>
  <c r="D49" i="40"/>
  <c r="C49" i="40"/>
  <c r="B49" i="40"/>
  <c r="G23" i="40"/>
  <c r="F23" i="40"/>
  <c r="E23" i="40"/>
  <c r="D23" i="40"/>
  <c r="C23" i="40"/>
  <c r="B23" i="40"/>
  <c r="G23" i="35" l="1"/>
  <c r="I23" i="35" s="1"/>
  <c r="G22" i="35"/>
  <c r="I22" i="35" s="1"/>
  <c r="I21" i="35"/>
  <c r="G21" i="35"/>
  <c r="G20" i="35"/>
  <c r="I20" i="35" s="1"/>
  <c r="G19" i="35"/>
  <c r="I18" i="35"/>
  <c r="G18" i="35"/>
  <c r="I17" i="35"/>
  <c r="G17" i="35"/>
  <c r="G16" i="35"/>
  <c r="I16" i="35" s="1"/>
  <c r="G15" i="35"/>
  <c r="I15" i="35" s="1"/>
  <c r="G14" i="35"/>
  <c r="I14" i="35" s="1"/>
  <c r="G13" i="35"/>
  <c r="I13" i="35" s="1"/>
  <c r="G12" i="35"/>
  <c r="I12" i="35" s="1"/>
  <c r="I11" i="35"/>
  <c r="G11" i="35"/>
  <c r="G10" i="35"/>
  <c r="I10" i="35" s="1"/>
  <c r="G9" i="35"/>
  <c r="I9" i="35" s="1"/>
  <c r="G8" i="35"/>
  <c r="I8" i="35" s="1"/>
  <c r="G7" i="35"/>
  <c r="I7" i="35" s="1"/>
  <c r="I6" i="35"/>
  <c r="G6" i="35"/>
  <c r="I5" i="35"/>
  <c r="G5" i="35"/>
  <c r="G4" i="35"/>
  <c r="I4" i="35" s="1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B11" i="34"/>
  <c r="B10" i="34"/>
  <c r="B9" i="34"/>
  <c r="B8" i="34"/>
  <c r="B7" i="34"/>
  <c r="B6" i="34"/>
  <c r="B5" i="34"/>
  <c r="B4" i="34"/>
  <c r="B3" i="34"/>
  <c r="I73" i="28" l="1"/>
  <c r="O53" i="28"/>
  <c r="K53" i="28"/>
  <c r="J53" i="28"/>
  <c r="I53" i="28"/>
  <c r="D53" i="28"/>
  <c r="C53" i="28"/>
  <c r="H53" i="28" s="1"/>
  <c r="B53" i="28"/>
  <c r="K26" i="28"/>
  <c r="J26" i="28"/>
  <c r="O26" i="28" s="1"/>
  <c r="I26" i="28"/>
  <c r="H26" i="28"/>
  <c r="D26" i="28"/>
  <c r="C26" i="28"/>
  <c r="B26" i="28"/>
  <c r="AK12" i="28"/>
  <c r="S11" i="28"/>
  <c r="AS10" i="28"/>
  <c r="AR10" i="28"/>
  <c r="AS11" i="28" s="1"/>
  <c r="AP10" i="28"/>
  <c r="AP11" i="28" s="1"/>
  <c r="AO10" i="28"/>
  <c r="AN10" i="28"/>
  <c r="AM10" i="28"/>
  <c r="AM11" i="28" s="1"/>
  <c r="AL10" i="28"/>
  <c r="AK10" i="28"/>
  <c r="AJ10" i="28"/>
  <c r="AJ11" i="28" s="1"/>
  <c r="AI10" i="28"/>
  <c r="AE9" i="28"/>
  <c r="AA9" i="28"/>
  <c r="AF8" i="28"/>
  <c r="AE8" i="28"/>
  <c r="AD8" i="28"/>
  <c r="AB8" i="28"/>
  <c r="AA8" i="28"/>
  <c r="Z8" i="28"/>
  <c r="X8" i="28"/>
  <c r="W8" i="28"/>
  <c r="W9" i="28" s="1"/>
  <c r="V8" i="28"/>
  <c r="T8" i="28"/>
  <c r="T11" i="28" s="1"/>
  <c r="S8" i="28"/>
  <c r="R8" i="28"/>
  <c r="R11" i="28" s="1"/>
  <c r="Y29" i="26"/>
  <c r="X29" i="26"/>
  <c r="W29" i="26"/>
  <c r="M29" i="26"/>
  <c r="L29" i="26"/>
  <c r="K29" i="26"/>
  <c r="V28" i="26"/>
  <c r="U28" i="26"/>
  <c r="P28" i="26"/>
  <c r="O28" i="26"/>
  <c r="M28" i="26"/>
  <c r="L28" i="26"/>
  <c r="J28" i="26"/>
  <c r="I28" i="26"/>
  <c r="G28" i="26"/>
  <c r="F28" i="26"/>
  <c r="D28" i="26"/>
  <c r="C28" i="26"/>
  <c r="Y27" i="26"/>
  <c r="X27" i="26"/>
  <c r="X28" i="26" s="1"/>
  <c r="W27" i="26"/>
  <c r="Y28" i="26" s="1"/>
  <c r="L27" i="25"/>
  <c r="F27" i="25"/>
  <c r="X26" i="25"/>
  <c r="X27" i="25" s="1"/>
  <c r="V26" i="25"/>
  <c r="W26" i="25" s="1"/>
  <c r="U26" i="25"/>
  <c r="T26" i="25"/>
  <c r="X25" i="25"/>
  <c r="Y25" i="25" s="1"/>
  <c r="W25" i="25"/>
  <c r="V25" i="25"/>
  <c r="U25" i="25"/>
  <c r="T25" i="25"/>
  <c r="X24" i="25"/>
  <c r="Y24" i="25" s="1"/>
  <c r="V24" i="25"/>
  <c r="W24" i="25" s="1"/>
  <c r="U24" i="25"/>
  <c r="T24" i="25"/>
  <c r="X23" i="25"/>
  <c r="Y23" i="25" s="1"/>
  <c r="W23" i="25"/>
  <c r="V23" i="25"/>
  <c r="U23" i="25"/>
  <c r="T23" i="25"/>
  <c r="X22" i="25"/>
  <c r="V22" i="25"/>
  <c r="U22" i="25"/>
  <c r="T22" i="25"/>
  <c r="X21" i="25"/>
  <c r="Y21" i="25" s="1"/>
  <c r="V21" i="25"/>
  <c r="W21" i="25" s="1"/>
  <c r="U21" i="25"/>
  <c r="T21" i="25"/>
  <c r="X20" i="25"/>
  <c r="V20" i="25"/>
  <c r="W20" i="25" s="1"/>
  <c r="U20" i="25"/>
  <c r="T20" i="25"/>
  <c r="Y20" i="25" s="1"/>
  <c r="X19" i="25"/>
  <c r="Y19" i="25" s="1"/>
  <c r="V19" i="25"/>
  <c r="W19" i="25" s="1"/>
  <c r="U19" i="25"/>
  <c r="T19" i="25"/>
  <c r="X18" i="25"/>
  <c r="V18" i="25"/>
  <c r="W18" i="25" s="1"/>
  <c r="U18" i="25"/>
  <c r="T18" i="25"/>
  <c r="Y18" i="25" s="1"/>
  <c r="X17" i="25"/>
  <c r="Y17" i="25" s="1"/>
  <c r="V17" i="25"/>
  <c r="W17" i="25" s="1"/>
  <c r="U17" i="25"/>
  <c r="T17" i="25"/>
  <c r="X16" i="25"/>
  <c r="V16" i="25"/>
  <c r="W16" i="25" s="1"/>
  <c r="U16" i="25"/>
  <c r="T16" i="25"/>
  <c r="Y16" i="25" s="1"/>
  <c r="X15" i="25"/>
  <c r="Y15" i="25" s="1"/>
  <c r="V15" i="25"/>
  <c r="W15" i="25" s="1"/>
  <c r="U15" i="25"/>
  <c r="T15" i="25"/>
  <c r="X14" i="25"/>
  <c r="V14" i="25"/>
  <c r="W14" i="25" s="1"/>
  <c r="U14" i="25"/>
  <c r="T14" i="25"/>
  <c r="Y14" i="25" s="1"/>
  <c r="X13" i="25"/>
  <c r="Y13" i="25" s="1"/>
  <c r="V13" i="25"/>
  <c r="W13" i="25" s="1"/>
  <c r="U13" i="25"/>
  <c r="T13" i="25"/>
  <c r="X12" i="25"/>
  <c r="V12" i="25"/>
  <c r="W12" i="25" s="1"/>
  <c r="U12" i="25"/>
  <c r="T12" i="25"/>
  <c r="Y12" i="25" s="1"/>
  <c r="X11" i="25"/>
  <c r="Y11" i="25" s="1"/>
  <c r="V11" i="25"/>
  <c r="W11" i="25" s="1"/>
  <c r="U11" i="25"/>
  <c r="T11" i="25"/>
  <c r="X10" i="25"/>
  <c r="V10" i="25"/>
  <c r="W10" i="25" s="1"/>
  <c r="U10" i="25"/>
  <c r="T10" i="25"/>
  <c r="Y10" i="25" s="1"/>
  <c r="X9" i="25"/>
  <c r="Y9" i="25" s="1"/>
  <c r="V9" i="25"/>
  <c r="W9" i="25" s="1"/>
  <c r="U9" i="25"/>
  <c r="T9" i="25"/>
  <c r="X8" i="25"/>
  <c r="V8" i="25"/>
  <c r="W8" i="25" s="1"/>
  <c r="U8" i="25"/>
  <c r="T8" i="25"/>
  <c r="Y8" i="25" s="1"/>
  <c r="X7" i="25"/>
  <c r="Y7" i="25" s="1"/>
  <c r="V7" i="25"/>
  <c r="W7" i="25" s="1"/>
  <c r="U7" i="25"/>
  <c r="T7" i="25"/>
  <c r="X6" i="25"/>
  <c r="V6" i="25"/>
  <c r="W6" i="25" s="1"/>
  <c r="U6" i="25"/>
  <c r="T6" i="25"/>
  <c r="Y6" i="25" s="1"/>
  <c r="X5" i="25"/>
  <c r="Y5" i="25" s="1"/>
  <c r="V5" i="25"/>
  <c r="W5" i="25" s="1"/>
  <c r="U5" i="25"/>
  <c r="T5" i="25"/>
  <c r="Z27" i="24"/>
  <c r="R27" i="24"/>
  <c r="L27" i="24"/>
  <c r="F27" i="24"/>
  <c r="Z26" i="24"/>
  <c r="X26" i="24"/>
  <c r="X27" i="24" s="1"/>
  <c r="W26" i="24"/>
  <c r="V26" i="24"/>
  <c r="U26" i="24"/>
  <c r="V27" i="24" s="1"/>
  <c r="T26" i="24"/>
  <c r="X25" i="24"/>
  <c r="Y25" i="24" s="1"/>
  <c r="V25" i="24"/>
  <c r="W25" i="24" s="1"/>
  <c r="U25" i="24"/>
  <c r="T25" i="24"/>
  <c r="Z25" i="24" s="1"/>
  <c r="Z24" i="24"/>
  <c r="Y24" i="24"/>
  <c r="X24" i="24"/>
  <c r="W24" i="24"/>
  <c r="V24" i="24"/>
  <c r="U24" i="24"/>
  <c r="T24" i="24"/>
  <c r="X23" i="24"/>
  <c r="X28" i="24" s="1"/>
  <c r="V23" i="24"/>
  <c r="U23" i="24"/>
  <c r="W23" i="24" s="1"/>
  <c r="T23" i="24"/>
  <c r="Z23" i="24" s="1"/>
  <c r="X22" i="24"/>
  <c r="V22" i="24"/>
  <c r="U22" i="24"/>
  <c r="T22" i="24"/>
  <c r="Z22" i="24" s="1"/>
  <c r="X21" i="24"/>
  <c r="Y21" i="24" s="1"/>
  <c r="V21" i="24"/>
  <c r="U21" i="24"/>
  <c r="W21" i="24" s="1"/>
  <c r="T21" i="24"/>
  <c r="Z21" i="24" s="1"/>
  <c r="X20" i="24"/>
  <c r="V20" i="24"/>
  <c r="W20" i="24" s="1"/>
  <c r="U20" i="24"/>
  <c r="T20" i="24"/>
  <c r="Z20" i="24" s="1"/>
  <c r="Z19" i="24"/>
  <c r="Y19" i="24"/>
  <c r="X19" i="24"/>
  <c r="V19" i="24"/>
  <c r="W19" i="24" s="1"/>
  <c r="U19" i="24"/>
  <c r="T19" i="24"/>
  <c r="X18" i="24"/>
  <c r="Y18" i="24" s="1"/>
  <c r="V18" i="24"/>
  <c r="W18" i="24" s="1"/>
  <c r="U18" i="24"/>
  <c r="T18" i="24"/>
  <c r="Z18" i="24" s="1"/>
  <c r="Z17" i="24"/>
  <c r="X17" i="24"/>
  <c r="Y17" i="24" s="1"/>
  <c r="V17" i="24"/>
  <c r="W17" i="24" s="1"/>
  <c r="U17" i="24"/>
  <c r="T17" i="24"/>
  <c r="X16" i="24"/>
  <c r="Y16" i="24" s="1"/>
  <c r="V16" i="24"/>
  <c r="W16" i="24" s="1"/>
  <c r="U16" i="24"/>
  <c r="T16" i="24"/>
  <c r="Z16" i="24" s="1"/>
  <c r="Z15" i="24"/>
  <c r="X15" i="24"/>
  <c r="Y15" i="24" s="1"/>
  <c r="V15" i="24"/>
  <c r="W15" i="24" s="1"/>
  <c r="U15" i="24"/>
  <c r="T15" i="24"/>
  <c r="X14" i="24"/>
  <c r="Y14" i="24" s="1"/>
  <c r="V14" i="24"/>
  <c r="W14" i="24" s="1"/>
  <c r="U14" i="24"/>
  <c r="Z14" i="24" s="1"/>
  <c r="T14" i="24"/>
  <c r="X13" i="24"/>
  <c r="Y13" i="24" s="1"/>
  <c r="V13" i="24"/>
  <c r="W13" i="24" s="1"/>
  <c r="U13" i="24"/>
  <c r="T13" i="24"/>
  <c r="Z13" i="24" s="1"/>
  <c r="Z12" i="24"/>
  <c r="X12" i="24"/>
  <c r="Y12" i="24" s="1"/>
  <c r="W12" i="24"/>
  <c r="V12" i="24"/>
  <c r="U12" i="24"/>
  <c r="T12" i="24"/>
  <c r="X11" i="24"/>
  <c r="Y11" i="24" s="1"/>
  <c r="V11" i="24"/>
  <c r="W11" i="24" s="1"/>
  <c r="U11" i="24"/>
  <c r="T11" i="24"/>
  <c r="Z11" i="24" s="1"/>
  <c r="Z10" i="24"/>
  <c r="Y10" i="24"/>
  <c r="X10" i="24"/>
  <c r="W10" i="24"/>
  <c r="V10" i="24"/>
  <c r="U10" i="24"/>
  <c r="T10" i="24"/>
  <c r="X9" i="24"/>
  <c r="Y9" i="24" s="1"/>
  <c r="V9" i="24"/>
  <c r="U9" i="24"/>
  <c r="W9" i="24" s="1"/>
  <c r="T9" i="24"/>
  <c r="Z9" i="24" s="1"/>
  <c r="X8" i="24"/>
  <c r="V8" i="24"/>
  <c r="W8" i="24" s="1"/>
  <c r="U8" i="24"/>
  <c r="T8" i="24"/>
  <c r="Z8" i="24" s="1"/>
  <c r="Z7" i="24"/>
  <c r="Y7" i="24"/>
  <c r="X7" i="24"/>
  <c r="V7" i="24"/>
  <c r="W7" i="24" s="1"/>
  <c r="U7" i="24"/>
  <c r="T7" i="24"/>
  <c r="X6" i="24"/>
  <c r="Y6" i="24" s="1"/>
  <c r="V6" i="24"/>
  <c r="W6" i="24" s="1"/>
  <c r="U6" i="24"/>
  <c r="T6" i="24"/>
  <c r="Z6" i="24" s="1"/>
  <c r="Z5" i="24"/>
  <c r="X5" i="24"/>
  <c r="Y5" i="24" s="1"/>
  <c r="V5" i="24"/>
  <c r="W5" i="24" s="1"/>
  <c r="U5" i="24"/>
  <c r="T5" i="24"/>
  <c r="M30" i="23"/>
  <c r="J27" i="23"/>
  <c r="C27" i="23"/>
  <c r="M26" i="23"/>
  <c r="N26" i="23" s="1"/>
  <c r="L26" i="23"/>
  <c r="K26" i="23"/>
  <c r="J26" i="23"/>
  <c r="I26" i="23"/>
  <c r="C26" i="23"/>
  <c r="D26" i="23" s="1"/>
  <c r="B26" i="23"/>
  <c r="N25" i="23"/>
  <c r="K25" i="23"/>
  <c r="H25" i="23"/>
  <c r="D25" i="23"/>
  <c r="N23" i="23"/>
  <c r="K23" i="23"/>
  <c r="N20" i="23"/>
  <c r="D20" i="23"/>
  <c r="N19" i="23"/>
  <c r="K19" i="23"/>
  <c r="D19" i="23"/>
  <c r="N18" i="23"/>
  <c r="H18" i="23"/>
  <c r="D18" i="23"/>
  <c r="N17" i="23"/>
  <c r="D17" i="23"/>
  <c r="N16" i="23"/>
  <c r="D16" i="23"/>
  <c r="N15" i="23"/>
  <c r="D15" i="23"/>
  <c r="N13" i="23"/>
  <c r="K13" i="23"/>
  <c r="N12" i="23"/>
  <c r="K12" i="23"/>
  <c r="D12" i="23"/>
  <c r="N11" i="23"/>
  <c r="D11" i="23"/>
  <c r="N10" i="23"/>
  <c r="K10" i="23"/>
  <c r="D10" i="23"/>
  <c r="N9" i="23"/>
  <c r="K9" i="23"/>
  <c r="D9" i="23"/>
  <c r="N8" i="23"/>
  <c r="D8" i="23"/>
  <c r="N7" i="23"/>
  <c r="D7" i="23"/>
  <c r="N6" i="23"/>
  <c r="K6" i="23"/>
  <c r="D6" i="23"/>
  <c r="N5" i="23"/>
  <c r="D5" i="23"/>
  <c r="N4" i="23"/>
  <c r="D4" i="23"/>
  <c r="B43" i="22"/>
  <c r="B42" i="22"/>
  <c r="B41" i="22"/>
  <c r="C31" i="22"/>
  <c r="E30" i="22"/>
  <c r="E29" i="22"/>
  <c r="L28" i="22"/>
  <c r="I28" i="22"/>
  <c r="J29" i="22" s="1"/>
  <c r="F28" i="22"/>
  <c r="D28" i="22"/>
  <c r="C28" i="22"/>
  <c r="B28" i="22"/>
  <c r="L27" i="22"/>
  <c r="I27" i="22"/>
  <c r="O27" i="22" s="1"/>
  <c r="H27" i="22"/>
  <c r="J27" i="22" s="1"/>
  <c r="G27" i="22"/>
  <c r="F27" i="22"/>
  <c r="E27" i="22"/>
  <c r="S12" i="28" l="1"/>
  <c r="S9" i="28"/>
  <c r="AI12" i="28"/>
  <c r="Y26" i="24"/>
  <c r="AJ12" i="28"/>
  <c r="AJ13" i="28" s="1"/>
  <c r="N27" i="22"/>
  <c r="P27" i="22" s="1"/>
  <c r="V11" i="28"/>
  <c r="V12" i="28" s="1"/>
  <c r="M31" i="23"/>
  <c r="N29" i="23" s="1"/>
  <c r="Y26" i="25"/>
  <c r="Y23" i="24"/>
  <c r="Y20" i="24"/>
  <c r="Y8" i="24"/>
  <c r="N30" i="23" l="1"/>
  <c r="AL12" i="28"/>
  <c r="AL13" i="28" s="1"/>
  <c r="Y24" i="19"/>
  <c r="M39" i="19" s="1"/>
  <c r="C59" i="21"/>
  <c r="D59" i="21" s="1"/>
  <c r="C56" i="21"/>
  <c r="C61" i="21" s="1"/>
  <c r="D61" i="21" s="1"/>
  <c r="C54" i="21"/>
  <c r="C51" i="21"/>
  <c r="D51" i="21" s="1"/>
  <c r="D48" i="21"/>
  <c r="C48" i="21"/>
  <c r="D39" i="21"/>
  <c r="D37" i="21"/>
  <c r="H38" i="21" s="1"/>
  <c r="J39" i="21" s="1"/>
  <c r="N7" i="20"/>
  <c r="O7" i="20" s="1"/>
  <c r="O5" i="20"/>
  <c r="N5" i="20"/>
  <c r="I40" i="19"/>
  <c r="H40" i="19"/>
  <c r="F39" i="19"/>
  <c r="J41" i="18"/>
  <c r="E8" i="17"/>
  <c r="G8" i="17" s="1"/>
  <c r="G7" i="17"/>
  <c r="E7" i="17"/>
  <c r="E6" i="17"/>
  <c r="G6" i="17" s="1"/>
  <c r="C25" i="16"/>
  <c r="E25" i="16" s="1"/>
  <c r="E28" i="15"/>
  <c r="I39" i="19" l="1"/>
  <c r="H39" i="19"/>
  <c r="B27" i="16"/>
  <c r="C27" i="16"/>
  <c r="G39" i="19"/>
  <c r="J16" i="13" l="1"/>
  <c r="J7" i="13"/>
  <c r="D26" i="12"/>
  <c r="C26" i="12"/>
  <c r="E26" i="12" s="1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42" i="11"/>
  <c r="E41" i="11"/>
  <c r="E40" i="11"/>
  <c r="E39" i="11"/>
  <c r="E38" i="11"/>
  <c r="E37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I22" i="1"/>
  <c r="H22" i="1"/>
  <c r="G22" i="1"/>
  <c r="F22" i="1"/>
  <c r="I20" i="1"/>
  <c r="H20" i="1"/>
  <c r="G20" i="1"/>
  <c r="F20" i="1"/>
</calcChain>
</file>

<file path=xl/sharedStrings.xml><?xml version="1.0" encoding="utf-8"?>
<sst xmlns="http://schemas.openxmlformats.org/spreadsheetml/2006/main" count="1861" uniqueCount="678">
  <si>
    <t>IeFP duale ordinario</t>
  </si>
  <si>
    <t>IeFP duale PNRR</t>
  </si>
  <si>
    <t xml:space="preserve">IEFP ordinaria </t>
  </si>
  <si>
    <t>Totale IeFP Integrale</t>
  </si>
  <si>
    <t>duale complessivo</t>
  </si>
  <si>
    <t>Quadrienni</t>
  </si>
  <si>
    <t xml:space="preserve">IF </t>
  </si>
  <si>
    <t>IF in duale</t>
  </si>
  <si>
    <t>Suss. Integrativa</t>
  </si>
  <si>
    <t>Suss. complementare</t>
  </si>
  <si>
    <t>Nuova sussidiarietà</t>
  </si>
  <si>
    <t>2021-22</t>
  </si>
  <si>
    <t>%</t>
  </si>
  <si>
    <t>2022-2023</t>
  </si>
  <si>
    <t>2022-23</t>
  </si>
  <si>
    <t>IF  ordinaria</t>
  </si>
  <si>
    <t>Nuova Sussidiarietà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</si>
  <si>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</si>
  <si>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</si>
  <si>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</si>
  <si>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</si>
  <si>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</si>
  <si>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</si>
  <si>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</si>
  <si>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</si>
  <si>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</si>
  <si>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</si>
  <si>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Serie storica completa</t>
  </si>
  <si>
    <t>A.F.</t>
  </si>
  <si>
    <t>IF (I-IV)</t>
  </si>
  <si>
    <t>S. Integrativa (I-III)</t>
  </si>
  <si>
    <t>S. Complementare (I-IV)</t>
  </si>
  <si>
    <t>Nuova Suss (I-IV)</t>
  </si>
  <si>
    <t>2023-24</t>
  </si>
  <si>
    <t>af 2022-23 Tipologia primi anni</t>
  </si>
  <si>
    <t>Regioni</t>
  </si>
  <si>
    <t>IF</t>
  </si>
  <si>
    <t>nuova suss</t>
  </si>
  <si>
    <t>totale</t>
  </si>
  <si>
    <t>Piemonte</t>
  </si>
  <si>
    <t>Valle D'Aosta</t>
  </si>
  <si>
    <t>Lombardia</t>
  </si>
  <si>
    <t>Bolzano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</si>
  <si>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</si>
  <si>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</si>
  <si>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</si>
  <si>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</si>
  <si>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</si>
  <si>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</si>
  <si>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</si>
  <si>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</si>
  <si>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</si>
  <si>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</si>
  <si>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</si>
  <si>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</si>
  <si>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</si>
  <si>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</si>
  <si>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</si>
  <si>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</si>
  <si>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</si>
  <si>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</si>
  <si>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Nord-Ovest</t>
  </si>
  <si>
    <t>Nord-Est</t>
  </si>
  <si>
    <t>Centro</t>
  </si>
  <si>
    <t>Sud</t>
  </si>
  <si>
    <t>Isole</t>
  </si>
  <si>
    <t>Istituzioni Formative</t>
  </si>
  <si>
    <t>IP nuova sussidiarietà</t>
  </si>
  <si>
    <t>a.f. 2016-17</t>
  </si>
  <si>
    <t>a.f. 2017-18</t>
  </si>
  <si>
    <t>a.f. 2018-19</t>
  </si>
  <si>
    <t>a.f. 2019-20</t>
  </si>
  <si>
    <t>a.f. 2020-21</t>
  </si>
  <si>
    <t>a.f. 2021-22</t>
  </si>
  <si>
    <t>a.f. 2022-23</t>
  </si>
  <si>
    <t>Sistema Duale 
(IF  e Nuova Sussidiarietà) 
sulla
Sulla IeFP Integrale
(%)</t>
  </si>
  <si>
    <t>% su iscritti IF</t>
  </si>
  <si>
    <t>VA</t>
  </si>
  <si>
    <t>GRADUATORIA per % su iscritti IF</t>
  </si>
  <si>
    <t>Iscritti Duale 
af 2020-21 
I-IV anno
VA</t>
  </si>
  <si>
    <t>Iscritti IF totali
VA</t>
  </si>
  <si>
    <t>Iscritti in Duale su totale iscritti IF
%</t>
  </si>
  <si>
    <t>Iscritti in Duale nelle IF su totale iscritti IF
%</t>
  </si>
  <si>
    <t>nd</t>
  </si>
  <si>
    <t>Figura 2.1 Iscritti alla IeFP a.f. 2022-23 (v.a.)</t>
  </si>
  <si>
    <t>Figura 2.2 Iscritti nelle IF e in Sussidiarietà. Confronto tra a.f. 2021-22 e a.f. 2022-23 (v.a.)</t>
  </si>
  <si>
    <t xml:space="preserve">Figura 2.3 Serie storica degli iscritti ai corsi IeFP delle Istituzioni formative e degli </t>
  </si>
  <si>
    <t>Istituti professionali (v.a.)</t>
  </si>
  <si>
    <t xml:space="preserve">Figura 2.4 Iscrizioni al I anno della IeFP per tipologia e circoscrizione territoriale, a.f. </t>
  </si>
  <si>
    <t>2022-23 (v.a.)</t>
  </si>
  <si>
    <t xml:space="preserve">Figura 2.5 Serie storica sugli iscritti ai corsi IeFP realizzati in modalità Duale, aa.ff. </t>
  </si>
  <si>
    <t>2016-17/2022-23 (v.a.)</t>
  </si>
  <si>
    <t>2022-23 (%)</t>
  </si>
  <si>
    <t>Figura 2.7 Incidenza del Sistema Duale nella IeFP erogata dalle IF per Regione a.f. 2022-23 (%)</t>
  </si>
  <si>
    <t>Figura 2.6 Incidenza degli iscritti al Sistema Duale per Regione, a.f. 2022-23 (%)</t>
  </si>
  <si>
    <t>(v.a.)</t>
  </si>
  <si>
    <t>(% di riga)</t>
  </si>
  <si>
    <t>(% di colonna)</t>
  </si>
  <si>
    <t>Totale iscritti</t>
  </si>
  <si>
    <t>(I-II-III-IV)</t>
  </si>
  <si>
    <t>Di cui presso Istituzioni formative (I-II-III-IV)</t>
  </si>
  <si>
    <t>a.f.  2022-23</t>
  </si>
  <si>
    <t>Di cui presso Istituzioni scolastiche Nuova sussidiarietà</t>
  </si>
  <si>
    <t xml:space="preserve"> (I-II-III-IV)</t>
  </si>
  <si>
    <t>Di cui presso Istituzioni scolastiche in sussidiarietà integrativa</t>
  </si>
  <si>
    <t xml:space="preserve"> (I-II-III)</t>
  </si>
  <si>
    <t>Di cui presso Istituzioni scolastiche in sussidiarietà complementare</t>
  </si>
  <si>
    <t xml:space="preserve"> (IV)</t>
  </si>
  <si>
    <t>Scarto tra iscritti totali</t>
  </si>
  <si>
    <t>a.f. 2022-23 e 2021-22</t>
  </si>
  <si>
    <t>Quota di iscritti per Regione</t>
  </si>
  <si>
    <t>Tabella 3.1 - Iscritti ai corsi di IeFP (vecchio e nuovo repertorio) per regione (anni I-II-III-IV) in valore assoluto - a.f. 2022-23</t>
  </si>
  <si>
    <t>Di cui presso Istituzioni scolastiche Nuova sussidiarietà 
 (I-II-III-IV)
(v.a.)</t>
  </si>
  <si>
    <t>Fonte: INAPP e MLPS su dati regionali e provinciali</t>
  </si>
  <si>
    <t>NUOVA SUSSIDIARIETA'</t>
  </si>
  <si>
    <t>scarto 2021.22 e 2022-23</t>
  </si>
  <si>
    <t>Lazio e Molise in più</t>
  </si>
  <si>
    <t>Puglia non c'è</t>
  </si>
  <si>
    <t xml:space="preserve">nuova sussidiarietà </t>
  </si>
  <si>
    <t>sussidiarietà integrativa</t>
  </si>
  <si>
    <t>sussidiarietà complementare</t>
  </si>
  <si>
    <t xml:space="preserve">Figura 3.1 Nuova sussidiarietà – Iscritti ai corsi di IeFP (Vecchio e Nuovo Repertorio) per </t>
  </si>
  <si>
    <t>Regione (anni I-IV) – a.f. 2022-23 (v.a.)</t>
  </si>
  <si>
    <t xml:space="preserve">Figura 3.2 Distribuzione degli iscritti al quadriennio IeFP per Regione e per tipologia </t>
  </si>
  <si>
    <t>(Vecchio e Nuovo Repertorio) a.f.2022-23 (%)</t>
  </si>
  <si>
    <t>Regione
e ripartizione geografica</t>
  </si>
  <si>
    <t>Nuova Suss</t>
  </si>
  <si>
    <t>Grafico 1 -  Iscritti ai percorsi IeFP (vecchio e nuovo repertorio) per anno di corso – a.f  2022-23</t>
  </si>
  <si>
    <t>Anno scolastico</t>
  </si>
  <si>
    <t>Istituzione Formative</t>
  </si>
  <si>
    <t>Sussidiarietà integrativa</t>
  </si>
  <si>
    <t>totali</t>
  </si>
  <si>
    <t>I Anno</t>
  </si>
  <si>
    <t>II Anno</t>
  </si>
  <si>
    <t>III Anno</t>
  </si>
  <si>
    <t>SCUOLA</t>
  </si>
  <si>
    <t>a.f. 2021-22 totale</t>
  </si>
  <si>
    <t>scarto 22-23 con 21-22</t>
  </si>
  <si>
    <t>Tabella 26 - Iscritti ai corsi di IeFP I-II-III anno per regione e genere (vecchio e nuovo repertorio)  - a.f. 2022-23</t>
  </si>
  <si>
    <t>Totale iscritti 
a.f.  2022-23
(v.a.)</t>
  </si>
  <si>
    <t>Totale iscritti 
Maschi
a.f.  2022-23
(v.a.)</t>
  </si>
  <si>
    <t>Totale iscritti 
Femmine
a.f.  2022-23
(v.a.)</t>
  </si>
  <si>
    <t>Totale iscritti 
Maschi
a.f.  2022-23
(% riga)</t>
  </si>
  <si>
    <t>Totale iscritti 
Femmine
a.f.  2022-23
(% riga)</t>
  </si>
  <si>
    <t>Di cui presso Istituzioni formative di IeFP 
a.f.  2022-23
(v.a.)</t>
  </si>
  <si>
    <t xml:space="preserve">Di cui presso Istituzioni formative di IeFP 
Maschi
a.f.  2022-23
(v.a.) </t>
  </si>
  <si>
    <t xml:space="preserve">Di cui presso Istituzioni formative di IeFP 
Femmine
a.f.  2022-23
(v.a.) </t>
  </si>
  <si>
    <t xml:space="preserve">Di cui presso Istituzioni formative di IeFP 
Maschi
a.f.  2022-23
(% di riga) </t>
  </si>
  <si>
    <t xml:space="preserve">Di cui presso Istituzioni formative di IeFP 
Femmine
a.f.  2022-23
(% di riga) </t>
  </si>
  <si>
    <t>Di cui presso Istituzioni scolastiche di IeFP
a.f.  2022-23 
(v.a.)</t>
  </si>
  <si>
    <t>Di cui presso Istituzioni scolastiche di IeFP
Maschi
a.f.  2022-23
(v.a.)</t>
  </si>
  <si>
    <t>Di cui presso Istituzioni scolastiche di IeFP
Femmine
a.f.  2022-23
(v.a.)</t>
  </si>
  <si>
    <t>Di cui presso Istituzioni scolastiche di IeFP
Maschi
a.f.  2022-23
(% di riga)</t>
  </si>
  <si>
    <t>Di cui presso Istituzioni scolastiche di IeFP
Femmine
a.f.  2022-23
(% di riga)</t>
  </si>
  <si>
    <t>IV anno Vecchio Repertorio</t>
  </si>
  <si>
    <t>maschi</t>
  </si>
  <si>
    <t>femmine</t>
  </si>
  <si>
    <t>IV anno Nuovo Repertorio</t>
  </si>
  <si>
    <t>totale IV anno</t>
  </si>
  <si>
    <t>Totale IeFP I-III</t>
  </si>
  <si>
    <t>IV anno</t>
  </si>
  <si>
    <t>Totale IeFP I-IV</t>
  </si>
  <si>
    <t>Totale iscritti I-IV anno</t>
  </si>
  <si>
    <t>IV vec.rep.</t>
  </si>
  <si>
    <t>Sus Com</t>
  </si>
  <si>
    <t>Totale IV</t>
  </si>
  <si>
    <t>M</t>
  </si>
  <si>
    <t>F</t>
  </si>
  <si>
    <t>Vecc.rep.</t>
  </si>
  <si>
    <t>nuovo rep.</t>
  </si>
  <si>
    <t>Tabella 25 - Percentuale di 14enni sul totale degli iscritti al I anno (nuovo repertorio) - a.f. 2022-23</t>
  </si>
  <si>
    <t>Iscritti I anno IF  
(v.a.)</t>
  </si>
  <si>
    <t>14enni I anno presso IF 
(v.a.)</t>
  </si>
  <si>
    <t>14enni iscritti I anno presso IF 
(%)</t>
  </si>
  <si>
    <t>Iscritti I anno Nuova sussidiarietà
(v.a.)</t>
  </si>
  <si>
    <t>14enni I anno Nuova sussidiarietà
(v.a.)</t>
  </si>
  <si>
    <t>14enni I anno Nuova sussidiarietà
(%)</t>
  </si>
  <si>
    <t>Istituzioni formative 15enni e più</t>
  </si>
  <si>
    <t>Nuova Sussidiarietà 15enni e più</t>
  </si>
  <si>
    <t>14enni</t>
  </si>
  <si>
    <t>15enni e più</t>
  </si>
  <si>
    <t>Istituzioni formative</t>
  </si>
  <si>
    <t>Tabella 34 - Gli allievi di nazionalità straniera nei percorsi di IeFP (vecchio e nuovo repertorio) - a.f. 2022-23</t>
  </si>
  <si>
    <t>Allievi Stranieri nelle IF
I-III
 (v.a.)</t>
  </si>
  <si>
    <t>Totale Iscritti nelle IF
I-III
(v.a.)</t>
  </si>
  <si>
    <t>Rapporto tra iscritti di nazionalità straniera e totale iscritti
I-III
(%)</t>
  </si>
  <si>
    <t>Allievi Stranieri nelle scuole
I-III
 (v.a.)</t>
  </si>
  <si>
    <t>Totale Iscritti nelle scuole
I-III 
(v.a.)</t>
  </si>
  <si>
    <t>Allievi Stranieri nelle IF
IV
 (v.a.)</t>
  </si>
  <si>
    <t>Totale iscritti nelle IF
IV
 (v.a.)</t>
  </si>
  <si>
    <t>Rapporto tra iscritti di nazionalità straniera e totale iscritti
IV
(%)</t>
  </si>
  <si>
    <t>Allievi Stranieri nelle scuole
IV
 (v.a.)</t>
  </si>
  <si>
    <t>Totale iscritti nelle scuole
IV
 (v.a.)</t>
  </si>
  <si>
    <t>Rapporto tra iscritti di nazionalità straniera e totale iscritti
IV scuole
(%)</t>
  </si>
  <si>
    <t>Totale stranieri I-III anno</t>
  </si>
  <si>
    <t>Totale stranieri I-IV anno</t>
  </si>
  <si>
    <t>Totale stranieri IV anno</t>
  </si>
  <si>
    <t>percentuale di allievi stranieri sul totale iscritti al quadriennio</t>
  </si>
  <si>
    <t>Stranieri IF</t>
  </si>
  <si>
    <t>I-IV anno</t>
  </si>
  <si>
    <t>Stranieri scuole</t>
  </si>
  <si>
    <t>Italiani</t>
  </si>
  <si>
    <t>Stranieri</t>
  </si>
  <si>
    <t>Totale iscritti IF</t>
  </si>
  <si>
    <t>Totale iscritti scuola</t>
  </si>
  <si>
    <t>Italiani IF</t>
  </si>
  <si>
    <t>Italiani scuole</t>
  </si>
  <si>
    <t xml:space="preserve">Figura 3.3 Distribuzione degli iscritti al I anno IeFP per Regione e per tipologia (Nuovo </t>
  </si>
  <si>
    <t>Repertorio) a.f.2022-23 (v.a.)</t>
  </si>
  <si>
    <t xml:space="preserve">Figura 3.4 Iscritti ai percorsi di IeFP per anno di corso e per tipologia (Vecchio e </t>
  </si>
  <si>
    <t>Nuovo Repertorio) – a.f. 2022-23 (v.a.)</t>
  </si>
  <si>
    <t>Figura 3.5 Iscritti al IV anno IeFP (Vecchio e Nuovo Repertorio) per Regione -</t>
  </si>
  <si>
    <t>a.f.2022-23 (v.a.)</t>
  </si>
  <si>
    <t>Figura 3.6 Distribuzione degli iscritti IeFP per genere (I-IV anno) - a.f. 2022-23 (%)</t>
  </si>
  <si>
    <t>Figura 3.7 Percentuale di 14enni sul totale degli iscritti al I anno (Nuovo Repertorio) –</t>
  </si>
  <si>
    <t>a.f. 2022-23 (%)</t>
  </si>
  <si>
    <t>Figura 3.8 Allievi di nazionalità straniera nei percorsi di IeFP (Vecchio e Nuovo Repertorio) – a.f. 2022-23 (%)</t>
  </si>
  <si>
    <t>Tabella 48 - Qualificati sugli iscritti al III anno (vecchio e nuovo repertorio) – a.f. 2022-23</t>
  </si>
  <si>
    <t>Totali IeFP</t>
  </si>
  <si>
    <t>Istituzioni scolastiche sussidiarietà integrativa</t>
  </si>
  <si>
    <t>Istituzioni scolastiche di IeFP</t>
  </si>
  <si>
    <t>Iscritti al III anno</t>
  </si>
  <si>
    <t>Qualificati totali</t>
  </si>
  <si>
    <t xml:space="preserve">% di qualificati sugli iscritti al terzo anno </t>
  </si>
  <si>
    <t xml:space="preserve">Iscritti al III anno </t>
  </si>
  <si>
    <t xml:space="preserve">Qualificati </t>
  </si>
  <si>
    <r>
      <t>Istituzioni formative</t>
    </r>
    <r>
      <rPr>
        <sz val="8"/>
        <color rgb="FF000000"/>
        <rFont val="Tahoma"/>
        <family val="2"/>
      </rPr>
      <t> </t>
    </r>
  </si>
  <si>
    <r>
      <t>Sussidiarietà integrativa</t>
    </r>
    <r>
      <rPr>
        <sz val="8"/>
        <color rgb="FF000000"/>
        <rFont val="Tahoma"/>
        <family val="2"/>
      </rPr>
      <t> </t>
    </r>
  </si>
  <si>
    <r>
      <t>Nuova Sussidiarietà</t>
    </r>
    <r>
      <rPr>
        <sz val="8"/>
        <color rgb="FF000000"/>
        <rFont val="Tahoma"/>
        <family val="2"/>
      </rPr>
      <t> </t>
    </r>
  </si>
  <si>
    <r>
      <t>Totale IeFP</t>
    </r>
    <r>
      <rPr>
        <sz val="8"/>
        <color rgb="FF000000"/>
        <rFont val="Tahoma"/>
        <family val="2"/>
      </rPr>
      <t> </t>
    </r>
  </si>
  <si>
    <t>vecchio r</t>
  </si>
  <si>
    <t xml:space="preserve">Nuovo Repertorio </t>
  </si>
  <si>
    <t>operatore meccanico</t>
  </si>
  <si>
    <t>Vecchio Repertorio</t>
  </si>
  <si>
    <t>operatore del benessere</t>
  </si>
  <si>
    <t>operatore della ristorazione</t>
  </si>
  <si>
    <t>nuovo r</t>
  </si>
  <si>
    <t>Piemonte: Certificazioni I e II anno nuova suss. Non sono presenti perchè vengono rilasciate al III anno in prossimità dell’esame. </t>
  </si>
  <si>
    <t>Liguria: alcuni corsi hanno più esiti rispetto agli iscritti a causa dei privatisti. </t>
  </si>
  <si>
    <t>Umbria: Dati parziali qualificati IF. </t>
  </si>
  <si>
    <t>Molise: Dati parziali relevant a causa di uno slittamento dell’inizio dell’anno formativo. </t>
  </si>
  <si>
    <t>Puglia: Dati parziali relevant sia passaggi che qualificati e diplomati. </t>
  </si>
  <si>
    <t>Sardegna: Dati parziali relevant sia passaggi che qualificati e diplomati. </t>
  </si>
  <si>
    <r>
      <rPr>
        <sz val="9"/>
        <color rgb="FF000000"/>
        <rFont val="Tahoma"/>
      </rPr>
      <t>Tabella 53.1 - Confronto tra Diplomati ed iscritti presso le Istituzioni formative e scolastiche (</t>
    </r>
    <r>
      <rPr>
        <sz val="9"/>
        <color rgb="FFFF0000"/>
        <rFont val="Tahoma"/>
      </rPr>
      <t>vecchio e nuovo repertorio</t>
    </r>
    <r>
      <rPr>
        <sz val="9"/>
        <color rgb="FF000000"/>
        <rFont val="Tahoma"/>
      </rPr>
      <t>) - a.f. 2022-23</t>
    </r>
  </si>
  <si>
    <t xml:space="preserve">Sussidiarietà complementare
</t>
  </si>
  <si>
    <t xml:space="preserve">Nuova Sussidiarietà
</t>
  </si>
  <si>
    <t>Totali</t>
  </si>
  <si>
    <t>Iscritti al IV anno
(v.a.)</t>
  </si>
  <si>
    <t>Diplomati
(v.a.)</t>
  </si>
  <si>
    <t>Diplomati sugli iscritti al IV anno 
(%)</t>
  </si>
  <si>
    <t>ND</t>
  </si>
  <si>
    <t>compl</t>
  </si>
  <si>
    <t>Vecchio repertorio</t>
  </si>
  <si>
    <t>Nuovo repertorio</t>
  </si>
  <si>
    <t>/</t>
  </si>
  <si>
    <t>Tecnico grafico</t>
  </si>
  <si>
    <t>Tecnico dell’acconciatura</t>
  </si>
  <si>
    <t>Tecnico di cucina</t>
  </si>
  <si>
    <t>tecnico dei trattamenti estetici</t>
  </si>
  <si>
    <t>tecnico dell'acconciatura</t>
  </si>
  <si>
    <t>tecnico di cucina</t>
  </si>
  <si>
    <t>Sussidiarietà complementare</t>
  </si>
  <si>
    <r>
      <rPr>
        <sz val="9"/>
        <color rgb="FF000000"/>
        <rFont val="Tahoma"/>
      </rPr>
      <t>Tabella 60 Qualificati ed iscritti al III anno nella IeFP per regione, genere, 16enni e mancata qualifica (</t>
    </r>
    <r>
      <rPr>
        <sz val="9"/>
        <color rgb="FFFF0000"/>
        <rFont val="Tahoma"/>
      </rPr>
      <t>vecchio e nuovo repertorio</t>
    </r>
    <r>
      <rPr>
        <sz val="9"/>
        <color rgb="FF000000"/>
        <rFont val="Tahoma"/>
      </rPr>
      <t>) - a.f. 2022-23</t>
    </r>
  </si>
  <si>
    <t>colonna X da inserire nella tab iniziale 48</t>
  </si>
  <si>
    <t>Regione</t>
  </si>
  <si>
    <t>Istituzioni scolastiche Nuova sussidiarietà</t>
  </si>
  <si>
    <t>iscritti IF III anno
(v.a.)</t>
  </si>
  <si>
    <t>Qualificati IF
(v.a.)</t>
  </si>
  <si>
    <t>di cui femmine
(v.a.)</t>
  </si>
  <si>
    <t>di cui maschi
(v.a.)</t>
  </si>
  <si>
    <t>16 enni
(v.a.)</t>
  </si>
  <si>
    <t>Mancata Qualifica ma ammessi all'esame o con certificazioni di competenze parziali
(v.a.)</t>
  </si>
  <si>
    <t>iscritti Sus.In III anno
(v.a.)</t>
  </si>
  <si>
    <t>Qualificati Sus.In
(v.a.)</t>
  </si>
  <si>
    <t>iscritti Nuova Sus III anno
(v.a.)</t>
  </si>
  <si>
    <t>Qualificati Nuova Sus
(v.a.)</t>
  </si>
  <si>
    <t>Iscritti a III anno</t>
  </si>
  <si>
    <t>Qualificati</t>
  </si>
  <si>
    <t>Iscritti meno qualificati</t>
  </si>
  <si>
    <t>Tot senza le regioni parziali</t>
  </si>
  <si>
    <t>16enni</t>
  </si>
  <si>
    <t>Suss integr</t>
  </si>
  <si>
    <t>Nuova suss</t>
  </si>
  <si>
    <t>vecchio e nuovo rep</t>
  </si>
  <si>
    <t>Vecchio rep</t>
  </si>
  <si>
    <t>Nuovo rep</t>
  </si>
  <si>
    <t>16 anni</t>
  </si>
  <si>
    <r>
      <rPr>
        <sz val="9"/>
        <color rgb="FF000000"/>
        <rFont val="Tahoma"/>
      </rPr>
      <t>Tabella 62  Diplomati ed iscritti al IV anno nella IeFP per Regione, genere, 17enni e mancato diploma (</t>
    </r>
    <r>
      <rPr>
        <sz val="9"/>
        <color rgb="FFFF0000"/>
        <rFont val="Tahoma"/>
      </rPr>
      <t>vecchio e nuovo repertorio</t>
    </r>
    <r>
      <rPr>
        <sz val="9"/>
        <color rgb="FF000000"/>
        <rFont val="Tahoma"/>
      </rPr>
      <t xml:space="preserve">) - a.f. 2022-23 (v.a.)    </t>
    </r>
  </si>
  <si>
    <t>iscritti IF IV anno 
(v.a.)</t>
  </si>
  <si>
    <t>Diplomati IF
(v.a.)</t>
  </si>
  <si>
    <t>17 enni 
e più
(v.a.)</t>
  </si>
  <si>
    <t>Diplomati</t>
  </si>
  <si>
    <t>17 enni
(v.a.)</t>
  </si>
  <si>
    <t>17enni</t>
  </si>
  <si>
    <t>Suss compl</t>
  </si>
  <si>
    <t>17 anni</t>
  </si>
  <si>
    <r>
      <rPr>
        <sz val="9"/>
        <color rgb="FF000000"/>
        <rFont val="Tahoma"/>
      </rPr>
      <t>Tabella 63 - Qualificati e Diplomati nella IeFp per Regione e genere (</t>
    </r>
    <r>
      <rPr>
        <sz val="9"/>
        <color rgb="FFFF0000"/>
        <rFont val="Tahoma"/>
      </rPr>
      <t>vecchio e nuovo repertorio</t>
    </r>
    <r>
      <rPr>
        <sz val="9"/>
        <color rgb="FF000000"/>
        <rFont val="Tahoma"/>
      </rPr>
      <t>) - a.f. 2021-22 (v.a.)</t>
    </r>
  </si>
  <si>
    <t>Qualificati IeFP</t>
  </si>
  <si>
    <t>Diplomati IeFP</t>
  </si>
  <si>
    <t>Istituzioni scolastiche nuova sussidiarietà</t>
  </si>
  <si>
    <t>Totale Qualificati</t>
  </si>
  <si>
    <t>Totale diplomati</t>
  </si>
  <si>
    <t>Totale
(v.a.)</t>
  </si>
  <si>
    <t>Femmine
(v.a.)</t>
  </si>
  <si>
    <t>Maschi
(v.a.)</t>
  </si>
  <si>
    <t>Femmine</t>
  </si>
  <si>
    <t>Maschi</t>
  </si>
  <si>
    <r>
      <t>Tabella 65.1 - Promossi al II e III anno nelle istituzioni formative IeFP  (</t>
    </r>
    <r>
      <rPr>
        <sz val="9"/>
        <color rgb="FFFF0000"/>
        <rFont val="Tahoma"/>
        <family val="2"/>
      </rPr>
      <t>vecchio e nuovo repertorio</t>
    </r>
    <r>
      <rPr>
        <sz val="9"/>
        <color indexed="8"/>
        <rFont val="Tahoma"/>
        <family val="2"/>
      </rPr>
      <t>) per Regione in v.a. - a.f.2022-23</t>
    </r>
  </si>
  <si>
    <t>I anno</t>
  </si>
  <si>
    <t>II anno</t>
  </si>
  <si>
    <t>III anno</t>
  </si>
  <si>
    <t>iscritti IF I anno
(v.a.)</t>
  </si>
  <si>
    <t>Ammessi al II anno
IF
(v.a.)</t>
  </si>
  <si>
    <t>Certificazioni  competenze parziali 
IF 
(v.a.)</t>
  </si>
  <si>
    <t>Totale esiti formativi I anno
IF
(v.a.)</t>
  </si>
  <si>
    <t>di cui femmine
IF
(v.a.)</t>
  </si>
  <si>
    <t>di cui maschi
IF
(v.a.)</t>
  </si>
  <si>
    <t>Successo Formativo 
(I anno)
(% di riga)</t>
  </si>
  <si>
    <t>iscritti IF II anno
(v.a.)</t>
  </si>
  <si>
    <t>Ammessi al III anno
IF
(v.a.)</t>
  </si>
  <si>
    <t>Totale esiti formativi II anno
IF
(v.a.)</t>
  </si>
  <si>
    <t>Successo Formativo 
(II anno)
(% di riga)</t>
  </si>
  <si>
    <t>iscritti al I anno</t>
  </si>
  <si>
    <t>Ammessi al II anno
IF</t>
  </si>
  <si>
    <t>Certificazioni  competenze parziali</t>
  </si>
  <si>
    <t>iscritti al II anno</t>
  </si>
  <si>
    <t>Ammessi al III anno
IF</t>
  </si>
  <si>
    <t>qualificati</t>
  </si>
  <si>
    <t>certificazioni parziali</t>
  </si>
  <si>
    <t>Iscritti al IV anno</t>
  </si>
  <si>
    <t>diplomati</t>
  </si>
  <si>
    <t>Ammessi al II anno</t>
  </si>
  <si>
    <t>Ammessi al III anno</t>
  </si>
  <si>
    <t>v e n rep</t>
  </si>
  <si>
    <t>Tutti</t>
  </si>
  <si>
    <t>Grafico con tutti, percentuali di successo togliendo i parziali dei passaggi e degli iscritti.</t>
  </si>
  <si>
    <t>IF Senza parziali</t>
  </si>
  <si>
    <t>suss integ</t>
  </si>
  <si>
    <t>3674*</t>
  </si>
  <si>
    <t>2728*</t>
  </si>
  <si>
    <t>71*</t>
  </si>
  <si>
    <t>Nuova suss senza parziali</t>
  </si>
  <si>
    <t>suss compl</t>
  </si>
  <si>
    <t>158**</t>
  </si>
  <si>
    <t>integrativa senza parziali</t>
  </si>
  <si>
    <t>complementare senza parziali</t>
  </si>
  <si>
    <t>*n rep</t>
  </si>
  <si>
    <t>**v rep</t>
  </si>
  <si>
    <t>Tolte le regioni con i parziali</t>
  </si>
  <si>
    <t>Totale dei totali</t>
  </si>
  <si>
    <t>% promossi su iscritti</t>
  </si>
  <si>
    <t>% con certificaz anche parziale</t>
  </si>
  <si>
    <t>il successo è tra ammessi e iscritti</t>
  </si>
  <si>
    <r>
      <t>Tabella 67.1 - Promossi al II e III anno nelle istituzioni scolastiche Nuova Sussidiarietà  IeFP  (</t>
    </r>
    <r>
      <rPr>
        <sz val="9"/>
        <color rgb="FFFF0000"/>
        <rFont val="Tahoma"/>
        <family val="2"/>
      </rPr>
      <t>vecchio e nuovo repertorio</t>
    </r>
    <r>
      <rPr>
        <sz val="9"/>
        <color indexed="8"/>
        <rFont val="Tahoma"/>
        <family val="2"/>
      </rPr>
      <t>) per Regione in v.a. - a.f.2022-23</t>
    </r>
  </si>
  <si>
    <t>iscritti Nuova Suss. I anno
(v.a.)</t>
  </si>
  <si>
    <t>Ammessi al II anno
 Nuova Suss. 
(v.a.)</t>
  </si>
  <si>
    <t>Certificazioni  competenze parziali 
 Nuova Suss. 
(v.a.)</t>
  </si>
  <si>
    <t>Totale esiti formativi I anno
 Nuova Suss. 
(v.a.)</t>
  </si>
  <si>
    <t>di cui femmine
 Nuova Suss. 
(v.a.)</t>
  </si>
  <si>
    <t>di cui maschi
 Nuova Suss. 
(v.a.)</t>
  </si>
  <si>
    <t>iscritti Nuov.Suss. II anno
(v.a.)</t>
  </si>
  <si>
    <t>Ammessi al III anno
 Nuova Suss. 
(v.a.)</t>
  </si>
  <si>
    <t>Totale esiti formativi II anno
 Nuova Suss. 
(v.a.)</t>
  </si>
  <si>
    <r>
      <rPr>
        <sz val="9"/>
        <color rgb="FF000000"/>
        <rFont val="Tahoma"/>
      </rPr>
      <t xml:space="preserve">Tabella 70 - Promossi al III anno nelle istituzioni scolastiche </t>
    </r>
    <r>
      <rPr>
        <sz val="9"/>
        <color rgb="FFFF0000"/>
        <rFont val="Tahoma"/>
      </rPr>
      <t>Sussidiarietà integrativa  IeFP  (nuovo repertorio)</t>
    </r>
    <r>
      <rPr>
        <sz val="9"/>
        <color rgb="FF000000"/>
        <rFont val="Tahoma"/>
      </rPr>
      <t xml:space="preserve"> per Regioni in v.a. - a.f.2022-23</t>
    </r>
  </si>
  <si>
    <t>-</t>
  </si>
  <si>
    <t>Enti</t>
  </si>
  <si>
    <t>Scuole</t>
  </si>
  <si>
    <t>Figura 4.1 Distribuzione territoriale dei qualificati nell’a.f. 2022-23 (v.a.)</t>
  </si>
  <si>
    <t>Figura 4.2 Distribuzione territoriale dei diplomati nell’a.f. 2022-23 (v.a.)</t>
  </si>
  <si>
    <t>Tabella 4.1 Distribuzione dei qualificati al III anno per Regione, per tipologia corsuale – a.f. 2022-23 (v.a.)</t>
  </si>
  <si>
    <t>Tabella 4.2 Distribuzione dei diplomati al IV anno per regione, per tipologia corsuale –a.f. 2022-23 (v.a.)</t>
  </si>
  <si>
    <t>Puglia*</t>
  </si>
  <si>
    <t>* dati parziali</t>
  </si>
  <si>
    <t>Figura 4.3 Percentuale dei 16enni che si qualificano per tipologia corsuale – a.f. 2022-23 (%)</t>
  </si>
  <si>
    <t>Figura 4.4 Percentuale dei 17enni che si diplomano per tipologia corsuale – a.f. 2022-23 (%)</t>
  </si>
  <si>
    <t>Figura 4.5 Distribuzione dei qualificati e diplomati per genere – a.f. 2022-23 (%)</t>
  </si>
  <si>
    <t>Figura 4.6 Iscritti, ammessi e certificazioni parziali nei vari anni (v.a.)</t>
  </si>
  <si>
    <t>Figura 4.7 Il successo formativo – a.f. 2022-23 (%)</t>
  </si>
  <si>
    <t xml:space="preserve">Incremento Iscritti </t>
  </si>
  <si>
    <t>Totale 
I-II-III-IV anno
(v.a.)</t>
  </si>
  <si>
    <t>Iscritti IF 
I anno</t>
  </si>
  <si>
    <t>Iscritti IF 
II anno</t>
  </si>
  <si>
    <t>Iscritti IF 
III anno</t>
  </si>
  <si>
    <t>Iscritti IF 
IV anno</t>
  </si>
  <si>
    <t xml:space="preserve">Iscritti IeFP in duale I-IV anno </t>
  </si>
  <si>
    <t>Totale IeFP I-IV anno</t>
  </si>
  <si>
    <t>% duale su IeFP</t>
  </si>
  <si>
    <t>Quadriennio 2016-2020</t>
  </si>
  <si>
    <t>Quadriennio 2017-2021</t>
  </si>
  <si>
    <t>Quadriennio 2018-2022</t>
  </si>
  <si>
    <t>Quadriennio 2019-2023</t>
  </si>
  <si>
    <t>Triennio 2020-2023</t>
  </si>
  <si>
    <t xml:space="preserve">Sistema Duale </t>
  </si>
  <si>
    <t>Fig. 5.1 – Andamento della partecipazione ai percorsi in duale per annualità di corso, aa. ff. 2020-21/2022-23 (v.a.)</t>
  </si>
  <si>
    <t>Fig. 5.2 – Incremento della partecipazione ai percorsi in duale (I-IV anno) per regione, confronto tra a.f. 2021-22 e a.f. 2022-23 (v.%)</t>
  </si>
  <si>
    <t>Fig. 5.3 – Distribuzione della partecipazione ai percorsi in duale per regione, a.f. 2022-23 (v.%)</t>
  </si>
  <si>
    <t>Tab. 5.1 Numero di iscritti in duale (I-IV anno), rispetto al quadriennio IeFP, per Regione - a.f. 2022-23 (v.a. e v. %)</t>
  </si>
  <si>
    <t>Fig. 5.4 – Percentuale di iscritti in duale sul totale di iscritti alla IeFP per annualità - a.f. 2022-23 (v.%)</t>
  </si>
  <si>
    <t>Fig. 5.5 – Numero di iscritti al sistema duale per quadriennio/triennio - aa.ff. 2016-23 (v.a.)</t>
  </si>
  <si>
    <t>Fig 5.6 – Distribuzione percentuale degli iscritti per genere nel sistema duale (I-IV anno) - a.f. 2022-23 (v.%)</t>
  </si>
  <si>
    <t>Qualificati IF</t>
  </si>
  <si>
    <t xml:space="preserve"> </t>
  </si>
  <si>
    <t xml:space="preserve">2020-21 </t>
  </si>
  <si>
    <t>Diplomati IF</t>
  </si>
  <si>
    <t>Diplomati nelle IF e nelle istituzioni scolastiche NS del sistema duale (di cui ordinario e di cui PNRR) vecchio e nuovo repertorio, per regione in v.a. - a.f. 2022-23</t>
  </si>
  <si>
    <t>Sistema Duale (ordinario e PNRR) IF + NS</t>
  </si>
  <si>
    <t>iscritti IV anno</t>
  </si>
  <si>
    <t xml:space="preserve">Diplomati </t>
  </si>
  <si>
    <t>Mancato Diploma ma ammessi all'esame o con certificazioni di competenze parziali</t>
  </si>
  <si>
    <t>Totale Esiti</t>
  </si>
  <si>
    <t>di cui femmine</t>
  </si>
  <si>
    <t>di cui maschi</t>
  </si>
  <si>
    <t>Successo Formativo 
(v.%)</t>
  </si>
  <si>
    <t>Qualificati nelle IF e nelle istituzioni scolastiche NS del sistema duale (di cui ordinario e di cui PNRR) vecchio e nuovo repertorio, per regione in v.a. - a.f. 2022-23</t>
  </si>
  <si>
    <t>iscritti III anno</t>
  </si>
  <si>
    <t>Mancata Qualifica ma ammessi all'esame o con certificazioni di competenze parziali</t>
  </si>
  <si>
    <t>Mancata Qualifica ma ammessi all'esame o con certificazioni di competenze parziali
IF 
(v.a.)</t>
  </si>
  <si>
    <t>iscritti IF IV anno
(v.a.)</t>
  </si>
  <si>
    <t>Mancato Diploma a ammessi all'esame o con certificazioni di competenze parziali
IF 
(v.a.)</t>
  </si>
  <si>
    <t>iscritti IF I anno</t>
  </si>
  <si>
    <t xml:space="preserve">competenze parziali </t>
  </si>
  <si>
    <t>iscritti IF II anno</t>
  </si>
  <si>
    <t>competenze parziali</t>
  </si>
  <si>
    <t>iscritti IF III anno</t>
  </si>
  <si>
    <t>iscritti IF IV anno</t>
  </si>
  <si>
    <t>iscritti Nuova sussidiarietà I anno
(v.a.)</t>
  </si>
  <si>
    <t>Ammessi al II anno
Nuova sussidiarietà
(v.a.)</t>
  </si>
  <si>
    <t>Certificazioni  competenze parziali 
Nuova sussidiarietà
(v.a.)</t>
  </si>
  <si>
    <t>iscritti Nuova sussidiarietà II anno
(v.a.)</t>
  </si>
  <si>
    <t>Ammessi al III anno
Nuova sussidiarietà
(v.a.)</t>
  </si>
  <si>
    <t>iscritti Nuova Sussidiarietà III anno
(v.a.)</t>
  </si>
  <si>
    <t>Qualificati Nuova Sussidiarietà
(v.a.)</t>
  </si>
  <si>
    <t>Mancata Qualifica ma ammessi all'esame o con certificazioni di competenze parziali
Nuova Sussidiarietà
(v.a.)</t>
  </si>
  <si>
    <t>iscritti Nuova sussidiarietà IV anno
(v.a.)</t>
  </si>
  <si>
    <t>Diplomati Nuova sussidiarietà
(v.a.)</t>
  </si>
  <si>
    <t>Mancato Diploma a ammessi all'esame o con certificazioni di competenze parziali
Nuova sussidiarietà
(v.a.)</t>
  </si>
  <si>
    <t>iscritti Nuova sussidiarietà I anno</t>
  </si>
  <si>
    <t>iscritti Nuova sussidiarietà II anno</t>
  </si>
  <si>
    <t>iscritti Nuova Sussidiarietà III anno</t>
  </si>
  <si>
    <t>iscritti Nuova sussidiarietà IV anno</t>
  </si>
  <si>
    <t>SCUOLE</t>
  </si>
  <si>
    <t>Figura 6.1 Confronto tra i valori dei qualificati e dei diplomati sugli iscritti, aa.ff. 2020-</t>
  </si>
  <si>
    <t>21/2022-23 (v.a.)</t>
  </si>
  <si>
    <t>Figura 6.2 Distribuzione regionale dei qualificati e dei diplomati, a.f. 2022-23 (v.a.)</t>
  </si>
  <si>
    <t xml:space="preserve">Figura 6.3 Distribuzione nazionale degli allievi qualificati e diplomati per genere, a.f. </t>
  </si>
  <si>
    <t xml:space="preserve">Figura 6.4 Promossi nelle varie annualità all’interno delle Istituzioni formative, a.f. </t>
  </si>
  <si>
    <t>2022-23 (v.a)</t>
  </si>
  <si>
    <t xml:space="preserve">Figura 6.5 Promossi nelle varie annualità all’interno delle Istituzioni scolastiche in </t>
  </si>
  <si>
    <t>Nuova sussidiarietà, a.f. 2022-23 (v.a.)</t>
  </si>
  <si>
    <t xml:space="preserve">Figura 6.6 Tasso di successo formativo nelle varie annualità e confronto tra Istituzioni </t>
  </si>
  <si>
    <t>formative e Istituti scolastici in Nuova sussidiarietà (%)</t>
  </si>
  <si>
    <t xml:space="preserve">Tabella 7.1 Interventi formativi su individui in extra diritto dovere con finanziamento </t>
  </si>
  <si>
    <t>Duale PNRR Misura 5 – a.f. 2022-23 (v.a.)</t>
  </si>
  <si>
    <t>Regioni </t>
  </si>
  <si>
    <t> IeFP </t>
  </si>
  <si>
    <t>IFTS </t>
  </si>
  <si>
    <t>Singole unità di competenza delle figure di qualificazione IeFP  </t>
  </si>
  <si>
    <t>Iscritti  </t>
  </si>
  <si>
    <t>Esiti  </t>
  </si>
  <si>
    <t>Iscritti IFTS </t>
  </si>
  <si>
    <t>Esiti IFTS </t>
  </si>
  <si>
    <t>Iscritti </t>
  </si>
  <si>
    <t>Certificazione unità di competenze IeFP e Certificazioni parziali </t>
  </si>
  <si>
    <t>Valle D'Aosta </t>
  </si>
  <si>
    <t>0 </t>
  </si>
  <si>
    <t>91 </t>
  </si>
  <si>
    <t>56 </t>
  </si>
  <si>
    <t>Emilia Romagna </t>
  </si>
  <si>
    <t>92 </t>
  </si>
  <si>
    <t>25 </t>
  </si>
  <si>
    <t>Toscana </t>
  </si>
  <si>
    <t>7 </t>
  </si>
  <si>
    <t>Puglia </t>
  </si>
  <si>
    <t>242 </t>
  </si>
  <si>
    <t>161 </t>
  </si>
  <si>
    <t>Basilicata </t>
  </si>
  <si>
    <t>32 </t>
  </si>
  <si>
    <t>17 </t>
  </si>
  <si>
    <t>Calabria </t>
  </si>
  <si>
    <t>76 </t>
  </si>
  <si>
    <t>60 </t>
  </si>
  <si>
    <t>Totale </t>
  </si>
  <si>
    <t>168 </t>
  </si>
  <si>
    <t>85 </t>
  </si>
  <si>
    <t>281 </t>
  </si>
  <si>
    <t>178 </t>
  </si>
  <si>
    <t>agricolo </t>
  </si>
  <si>
    <t>760 </t>
  </si>
  <si>
    <t>3.476 </t>
  </si>
  <si>
    <t>2.716 </t>
  </si>
  <si>
    <r>
      <t>457,4</t>
    </r>
    <r>
      <rPr>
        <sz val="11"/>
        <color rgb="FF000000"/>
        <rFont val="Bell MT"/>
        <family val="1"/>
      </rPr>
      <t> </t>
    </r>
  </si>
  <si>
    <t>trasformazione agroalimentare </t>
  </si>
  <si>
    <t>21.451 </t>
  </si>
  <si>
    <t>6.166 </t>
  </si>
  <si>
    <t>-15.285 </t>
  </si>
  <si>
    <r>
      <t>28,7</t>
    </r>
    <r>
      <rPr>
        <sz val="11"/>
        <color rgb="FF000000"/>
        <rFont val="Bell MT"/>
        <family val="1"/>
      </rPr>
      <t> </t>
    </r>
  </si>
  <si>
    <t>meccanico </t>
  </si>
  <si>
    <t>54.754 </t>
  </si>
  <si>
    <t>11.786 </t>
  </si>
  <si>
    <t>-42.968 </t>
  </si>
  <si>
    <r>
      <t>21,5</t>
    </r>
    <r>
      <rPr>
        <sz val="11"/>
        <color rgb="FF000000"/>
        <rFont val="Bell MT"/>
        <family val="1"/>
      </rPr>
      <t> </t>
    </r>
  </si>
  <si>
    <t>riparazione dei veicoli a motore </t>
  </si>
  <si>
    <t>12.554 </t>
  </si>
  <si>
    <t>10.090 </t>
  </si>
  <si>
    <t>-2.464 </t>
  </si>
  <si>
    <r>
      <t>80,4</t>
    </r>
    <r>
      <rPr>
        <sz val="11"/>
        <color rgb="FF000000"/>
        <rFont val="Bell MT"/>
        <family val="1"/>
      </rPr>
      <t> </t>
    </r>
  </si>
  <si>
    <t>elettrico </t>
  </si>
  <si>
    <t>23.987 </t>
  </si>
  <si>
    <t>8.386 </t>
  </si>
  <si>
    <t>-15.601 </t>
  </si>
  <si>
    <r>
      <t>35,0</t>
    </r>
    <r>
      <rPr>
        <sz val="11"/>
        <color rgb="FF000000"/>
        <rFont val="Bell MT"/>
        <family val="1"/>
      </rPr>
      <t> </t>
    </r>
  </si>
  <si>
    <t>impianti termoidraulici </t>
  </si>
  <si>
    <t>8.334 </t>
  </si>
  <si>
    <t>1.901 </t>
  </si>
  <si>
    <t>-6.433 </t>
  </si>
  <si>
    <r>
      <t>22,8</t>
    </r>
    <r>
      <rPr>
        <sz val="11"/>
        <color rgb="FF000000"/>
        <rFont val="Bell MT"/>
        <family val="1"/>
      </rPr>
      <t> </t>
    </r>
  </si>
  <si>
    <t>legno </t>
  </si>
  <si>
    <t>4.388 </t>
  </si>
  <si>
    <t>1.354 </t>
  </si>
  <si>
    <t>-3.034 </t>
  </si>
  <si>
    <r>
      <t>30,9</t>
    </r>
    <r>
      <rPr>
        <sz val="11"/>
        <color rgb="FF000000"/>
        <rFont val="Bell MT"/>
        <family val="1"/>
      </rPr>
      <t> </t>
    </r>
  </si>
  <si>
    <t>tessile e abbigliamento </t>
  </si>
  <si>
    <t>14.459 </t>
  </si>
  <si>
    <t>2.814 </t>
  </si>
  <si>
    <t>-11.645 </t>
  </si>
  <si>
    <r>
      <t>19,5</t>
    </r>
    <r>
      <rPr>
        <sz val="11"/>
        <color rgb="FF000000"/>
        <rFont val="Bell MT"/>
        <family val="1"/>
      </rPr>
      <t> </t>
    </r>
  </si>
  <si>
    <t>calzature e pelletteria </t>
  </si>
  <si>
    <t>4.119 </t>
  </si>
  <si>
    <t>129 </t>
  </si>
  <si>
    <t>-3.990 </t>
  </si>
  <si>
    <r>
      <t>3,1</t>
    </r>
    <r>
      <rPr>
        <sz val="11"/>
        <color rgb="FF000000"/>
        <rFont val="Bell MT"/>
        <family val="1"/>
      </rPr>
      <t> </t>
    </r>
  </si>
  <si>
    <t>montaggio e manutenzione imbarcazioni </t>
  </si>
  <si>
    <t>18 </t>
  </si>
  <si>
    <t>3 </t>
  </si>
  <si>
    <t>-15 </t>
  </si>
  <si>
    <r>
      <t>16,7</t>
    </r>
    <r>
      <rPr>
        <sz val="11"/>
        <color rgb="FF000000"/>
        <rFont val="Bell MT"/>
        <family val="1"/>
      </rPr>
      <t> </t>
    </r>
  </si>
  <si>
    <t>sistemi e servizi logistici </t>
  </si>
  <si>
    <t>39.853 </t>
  </si>
  <si>
    <t>563 </t>
  </si>
  <si>
    <t>-39.290 </t>
  </si>
  <si>
    <r>
      <t>1,4</t>
    </r>
    <r>
      <rPr>
        <sz val="11"/>
        <color rgb="FF000000"/>
        <rFont val="Bell MT"/>
        <family val="1"/>
      </rPr>
      <t> </t>
    </r>
  </si>
  <si>
    <t>ambientale e chimico </t>
  </si>
  <si>
    <t>1.846 </t>
  </si>
  <si>
    <t>195 </t>
  </si>
  <si>
    <t>-1.651 </t>
  </si>
  <si>
    <r>
      <t>10,6</t>
    </r>
    <r>
      <rPr>
        <sz val="11"/>
        <color rgb="FF000000"/>
        <rFont val="Bell MT"/>
        <family val="1"/>
      </rPr>
      <t> </t>
    </r>
  </si>
  <si>
    <t>edile </t>
  </si>
  <si>
    <t>37.164 </t>
  </si>
  <si>
    <t>693 </t>
  </si>
  <si>
    <t>-36.471 </t>
  </si>
  <si>
    <r>
      <t>1,9</t>
    </r>
    <r>
      <rPr>
        <sz val="11"/>
        <color rgb="FF000000"/>
        <rFont val="Bell MT"/>
        <family val="1"/>
      </rPr>
      <t> </t>
    </r>
  </si>
  <si>
    <t>elettronico </t>
  </si>
  <si>
    <t>2.528 </t>
  </si>
  <si>
    <t>2.632 </t>
  </si>
  <si>
    <t>104 </t>
  </si>
  <si>
    <r>
      <t>104,1</t>
    </r>
    <r>
      <rPr>
        <sz val="11"/>
        <color rgb="FF000000"/>
        <rFont val="Bell MT"/>
        <family val="1"/>
      </rPr>
      <t> </t>
    </r>
  </si>
  <si>
    <t>grafico e cartotecnico </t>
  </si>
  <si>
    <t>351 </t>
  </si>
  <si>
    <t>7.153 </t>
  </si>
  <si>
    <t>6.802 </t>
  </si>
  <si>
    <r>
      <t>2.037,9</t>
    </r>
    <r>
      <rPr>
        <sz val="11"/>
        <color rgb="FF000000"/>
        <rFont val="Bell MT"/>
        <family val="1"/>
      </rPr>
      <t> </t>
    </r>
  </si>
  <si>
    <t>amministrativo segretariale </t>
  </si>
  <si>
    <t>36.395 </t>
  </si>
  <si>
    <t>5.848 </t>
  </si>
  <si>
    <t>-30.547 </t>
  </si>
  <si>
    <r>
      <t>16,1</t>
    </r>
    <r>
      <rPr>
        <sz val="11"/>
        <color rgb="FF000000"/>
        <rFont val="Bell MT"/>
        <family val="1"/>
      </rPr>
      <t> </t>
    </r>
  </si>
  <si>
    <t>servizi di vendita </t>
  </si>
  <si>
    <t>17.037 </t>
  </si>
  <si>
    <t>3.648 </t>
  </si>
  <si>
    <t>-13.389 </t>
  </si>
  <si>
    <r>
      <t>21,4</t>
    </r>
    <r>
      <rPr>
        <sz val="11"/>
        <color rgb="FF000000"/>
        <rFont val="Bell MT"/>
        <family val="1"/>
      </rPr>
      <t> </t>
    </r>
  </si>
  <si>
    <t>ristorazione </t>
  </si>
  <si>
    <t>46.048 </t>
  </si>
  <si>
    <t>28.978 </t>
  </si>
  <si>
    <t>-17.070 </t>
  </si>
  <si>
    <r>
      <t>62,9</t>
    </r>
    <r>
      <rPr>
        <sz val="11"/>
        <color rgb="FF000000"/>
        <rFont val="Bell MT"/>
        <family val="1"/>
      </rPr>
      <t> </t>
    </r>
  </si>
  <si>
    <t>servizi di promozione e accoglienza </t>
  </si>
  <si>
    <t>8.225 </t>
  </si>
  <si>
    <t>5.642 </t>
  </si>
  <si>
    <t>-2.583 </t>
  </si>
  <si>
    <r>
      <t>68,6</t>
    </r>
    <r>
      <rPr>
        <sz val="11"/>
        <color rgb="FF000000"/>
        <rFont val="Bell MT"/>
        <family val="1"/>
      </rPr>
      <t> </t>
    </r>
  </si>
  <si>
    <t>benessere </t>
  </si>
  <si>
    <t>9.794 </t>
  </si>
  <si>
    <t>25.551 </t>
  </si>
  <si>
    <t>15.757 </t>
  </si>
  <si>
    <r>
      <t>260,9</t>
    </r>
    <r>
      <rPr>
        <sz val="11"/>
        <color rgb="FF000000"/>
        <rFont val="Bell MT"/>
        <family val="1"/>
      </rPr>
      <t> </t>
    </r>
  </si>
  <si>
    <t>animazione e spettacolo </t>
  </si>
  <si>
    <t>722 </t>
  </si>
  <si>
    <t>458 </t>
  </si>
  <si>
    <t>-264 </t>
  </si>
  <si>
    <r>
      <t>63,4</t>
    </r>
    <r>
      <rPr>
        <sz val="11"/>
        <color rgb="FF000000"/>
        <rFont val="Bell MT"/>
        <family val="1"/>
      </rPr>
      <t> </t>
    </r>
  </si>
  <si>
    <t>lavorazioni artistiche </t>
  </si>
  <si>
    <t>1.689 </t>
  </si>
  <si>
    <t>585 </t>
  </si>
  <si>
    <t>-1.104 </t>
  </si>
  <si>
    <r>
      <t>34,6</t>
    </r>
    <r>
      <rPr>
        <sz val="11"/>
        <color rgb="FF000000"/>
        <rFont val="Bell MT"/>
        <family val="1"/>
      </rPr>
      <t> </t>
    </r>
  </si>
  <si>
    <r>
      <t>346.476</t>
    </r>
    <r>
      <rPr>
        <sz val="11"/>
        <color rgb="FF000000"/>
        <rFont val="Bell MT"/>
        <family val="1"/>
      </rPr>
      <t> </t>
    </r>
  </si>
  <si>
    <r>
      <t>128.051</t>
    </r>
    <r>
      <rPr>
        <sz val="11"/>
        <color rgb="FF000000"/>
        <rFont val="Bell MT"/>
        <family val="1"/>
      </rPr>
      <t> </t>
    </r>
  </si>
  <si>
    <r>
      <t>-218.425</t>
    </r>
    <r>
      <rPr>
        <sz val="11"/>
        <color rgb="FF000000"/>
        <rFont val="Bell MT"/>
        <family val="1"/>
      </rPr>
      <t> </t>
    </r>
  </si>
  <si>
    <r>
      <t>37,0</t>
    </r>
    <r>
      <rPr>
        <sz val="11"/>
        <color rgb="FF000000"/>
        <rFont val="Bell MT"/>
        <family val="1"/>
      </rPr>
      <t> </t>
    </r>
  </si>
  <si>
    <t>Settori economici</t>
  </si>
  <si>
    <t>Entrate previste a tempo indeterminato</t>
  </si>
  <si>
    <t>Qualificati e diplomati (due annualità formative)</t>
  </si>
  <si>
    <t>Scarto tra offerta e domanda</t>
  </si>
  <si>
    <t>Tasso di rispondenza dell'offerta alla domanda</t>
  </si>
  <si>
    <r>
      <t>Tabella 8.1 - Entrate previste dalle imprese a tempo indeterminato con richiesta di titolo IeFP (v.a.), numero di qualificati/diplomati IeFP di due annualità formative (v.a.), scarto tra offerta e domanda (v.a.) e tasso di rispondenza dell’offerta alla domanda (mismatch, %) per intera economia</t>
    </r>
    <r>
      <rPr>
        <sz val="12"/>
        <rFont val="Bell MT"/>
        <family val="1"/>
      </rPr>
      <t> </t>
    </r>
  </si>
  <si>
    <t>Nord Ovest </t>
  </si>
  <si>
    <t>19.235 </t>
  </si>
  <si>
    <t>5.867 </t>
  </si>
  <si>
    <t>-13.368 </t>
  </si>
  <si>
    <t>30,5 </t>
  </si>
  <si>
    <t>Nord Est </t>
  </si>
  <si>
    <t>18.463 </t>
  </si>
  <si>
    <t>4.588 </t>
  </si>
  <si>
    <t>-13.875 </t>
  </si>
  <si>
    <t>24,8 </t>
  </si>
  <si>
    <t>Centro </t>
  </si>
  <si>
    <t>9.004 </t>
  </si>
  <si>
    <t>880 </t>
  </si>
  <si>
    <t>-8.124 </t>
  </si>
  <si>
    <t>9,8 </t>
  </si>
  <si>
    <t>Sud </t>
  </si>
  <si>
    <t>8.052 </t>
  </si>
  <si>
    <t>451 </t>
  </si>
  <si>
    <t>-7.601 </t>
  </si>
  <si>
    <t>5,6 </t>
  </si>
  <si>
    <r>
      <t>Italia</t>
    </r>
    <r>
      <rPr>
        <sz val="11"/>
        <color rgb="FF000000"/>
        <rFont val="Bell MT"/>
        <family val="1"/>
      </rPr>
      <t> </t>
    </r>
  </si>
  <si>
    <r>
      <t>54.754</t>
    </r>
    <r>
      <rPr>
        <sz val="11"/>
        <color rgb="FF000000"/>
        <rFont val="Bell MT"/>
        <family val="1"/>
      </rPr>
      <t> </t>
    </r>
  </si>
  <si>
    <r>
      <t>11.786</t>
    </r>
    <r>
      <rPr>
        <sz val="11"/>
        <color rgb="FF000000"/>
        <rFont val="Bell MT"/>
        <family val="1"/>
      </rPr>
      <t> </t>
    </r>
  </si>
  <si>
    <r>
      <t>-42.968</t>
    </r>
    <r>
      <rPr>
        <sz val="11"/>
        <color rgb="FF000000"/>
        <rFont val="Bell MT"/>
        <family val="1"/>
      </rPr>
      <t> </t>
    </r>
  </si>
  <si>
    <t>Ripartizione geografica</t>
  </si>
  <si>
    <r>
      <t>Tabella 8.2 - Entrate previste dalle imprese a tempo indeterminato con richiesta di titolo IeFP a indirizzo meccanico (v.a.), numero di qualificati/diplomati IeFP a indirizzo meccanico di due annualità formative (v.a.), scarto tra offerta e domanda (v.a.) e tasso di rispondenza dell’offerta alla domanda (mismatch, %) per ripartizione geografica</t>
    </r>
    <r>
      <rPr>
        <sz val="12"/>
        <rFont val="Bell MT"/>
        <family val="1"/>
      </rPr>
      <t> </t>
    </r>
  </si>
  <si>
    <t>4.326 </t>
  </si>
  <si>
    <t>1.136 </t>
  </si>
  <si>
    <t>-3.190 </t>
  </si>
  <si>
    <t>26,3 </t>
  </si>
  <si>
    <t>2.120 </t>
  </si>
  <si>
    <t>554 </t>
  </si>
  <si>
    <t>-1.566 </t>
  </si>
  <si>
    <t>26,1 </t>
  </si>
  <si>
    <t>1.316 </t>
  </si>
  <si>
    <t>117 </t>
  </si>
  <si>
    <t>-1.199 </t>
  </si>
  <si>
    <t>8,9 </t>
  </si>
  <si>
    <t>572 </t>
  </si>
  <si>
    <t>94 </t>
  </si>
  <si>
    <t>-478 </t>
  </si>
  <si>
    <t>16,4 </t>
  </si>
  <si>
    <r>
      <t>8.334</t>
    </r>
    <r>
      <rPr>
        <sz val="11"/>
        <color rgb="FF000000"/>
        <rFont val="Bell MT"/>
        <family val="1"/>
      </rPr>
      <t> </t>
    </r>
  </si>
  <si>
    <r>
      <t>1.901</t>
    </r>
    <r>
      <rPr>
        <sz val="11"/>
        <color rgb="FF000000"/>
        <rFont val="Bell MT"/>
        <family val="1"/>
      </rPr>
      <t> </t>
    </r>
  </si>
  <si>
    <r>
      <t>-6.433</t>
    </r>
    <r>
      <rPr>
        <sz val="11"/>
        <color rgb="FF000000"/>
        <rFont val="Bell MT"/>
        <family val="1"/>
      </rPr>
      <t> </t>
    </r>
  </si>
  <si>
    <r>
      <t>Tabella 8.3 - Entrate previste dalle imprese a tempo indeterminato con richiesta di titolo IeFP a indirizzo termoidraulico (v.a.), numero di qualificati/diplomati IeFP a indirizzo termoidraulico di due annualità formative (v.a.), scarto tra offerta e domanda (v.a.) e tasso di rispondenza dell’offerta alla domanda (mismatch, %) per ripartizione geografica</t>
    </r>
    <r>
      <rPr>
        <sz val="12"/>
        <rFont val="Bell MT"/>
        <family val="1"/>
      </rPr>
      <t> </t>
    </r>
  </si>
  <si>
    <t>Figura 9.1 Baseline: assegnazione, programmazione e realizzazione dei percorsi con relevant certification</t>
  </si>
  <si>
    <t>Fonte: Sviluppo Lavoro Italia e MLPS su dati regionali e provinciali</t>
  </si>
  <si>
    <t>Figura 9.2 Target: assegnazione, programmazione e realizzazione dei percorsi con relevant certification</t>
  </si>
  <si>
    <t>Figura 9.3 Tasso di completamento Target finale 174 mila (%)</t>
  </si>
  <si>
    <t>Figura 9.4 Rapporto tra valori di Target assegnato e realizzato rispetto a 174 mila (v.a. e %)</t>
  </si>
  <si>
    <t>Figura 9.5 Tasso di completamento Target finale 135 mila (v.a. e %)</t>
  </si>
  <si>
    <t>Figura 9.6 Rapporto tra valori di Target assegnato e realizzato rispetto a 135 mila (v.a. e %)</t>
  </si>
  <si>
    <t>Figura 9.7 Tasso di completamento Target finale 90 mila (v.a. e %)</t>
  </si>
  <si>
    <t>Figura 9.8 Rapporto tra valori di Target assegnato e realizzato rispetto a 90 mila (v.a. e %)</t>
  </si>
  <si>
    <t>Figura 9.9 Risorse finanziarie totali per l’anno formativo 2022-2023 (€)</t>
  </si>
  <si>
    <t>Figura 9.11 Tiraggio della spesa per l’anno formativo 2022-2023 (%)</t>
  </si>
  <si>
    <t>Risorse assegnate PNRR</t>
  </si>
  <si>
    <t>Risorse programmate da DDPR</t>
  </si>
  <si>
    <t>Risorse stanziate</t>
  </si>
  <si>
    <t>Risorse impegnate</t>
  </si>
  <si>
    <t>Risorse erogate</t>
  </si>
  <si>
    <t>Risorse programmateda DDPR</t>
  </si>
  <si>
    <t>Figura 9.10 Risorse finanziarie per tipologia di fondo per l’anno formativo 2022-2023 (valori in milioni di euro)</t>
  </si>
  <si>
    <r>
      <t xml:space="preserve"> </t>
    </r>
    <r>
      <rPr>
        <b/>
        <sz val="10"/>
        <color rgb="FF585858"/>
        <rFont val="Tahoma"/>
        <family val="2"/>
      </rPr>
      <t>Fondi PNRR</t>
    </r>
  </si>
  <si>
    <r>
      <t xml:space="preserve"> </t>
    </r>
    <r>
      <rPr>
        <b/>
        <sz val="10"/>
        <color rgb="FF585858"/>
        <rFont val="Tahoma"/>
        <family val="2"/>
      </rPr>
      <t>Fondi MLPS</t>
    </r>
  </si>
  <si>
    <r>
      <t xml:space="preserve"> </t>
    </r>
    <r>
      <rPr>
        <b/>
        <sz val="10"/>
        <color rgb="FF585858"/>
        <rFont val="Tahoma"/>
        <family val="2"/>
      </rPr>
      <t>Fondi Regionali</t>
    </r>
  </si>
  <si>
    <r>
      <t xml:space="preserve"> </t>
    </r>
    <r>
      <rPr>
        <b/>
        <sz val="10"/>
        <color rgb="FF585858"/>
        <rFont val="Tahoma"/>
        <family val="2"/>
      </rPr>
      <t>Fondi FSE/FSC</t>
    </r>
  </si>
  <si>
    <r>
      <t xml:space="preserve"> </t>
    </r>
    <r>
      <rPr>
        <b/>
        <sz val="10"/>
        <color rgb="FF585858"/>
        <rFont val="Tahoma"/>
        <family val="2"/>
      </rPr>
      <t>Fondi FSE/FSE+</t>
    </r>
  </si>
  <si>
    <r>
      <t xml:space="preserve"> </t>
    </r>
    <r>
      <rPr>
        <b/>
        <sz val="10"/>
        <color rgb="FF585858"/>
        <rFont val="Tahoma"/>
        <family val="2"/>
      </rPr>
      <t>Fondi PNRR + FSE/FSE+</t>
    </r>
  </si>
  <si>
    <r>
      <t xml:space="preserve"> </t>
    </r>
    <r>
      <rPr>
        <b/>
        <sz val="10"/>
        <color rgb="FF585858"/>
        <rFont val="Tahoma"/>
        <family val="2"/>
      </rPr>
      <t>Fondi PNRR + MLPS/Regione (moduli)</t>
    </r>
  </si>
  <si>
    <r>
      <t xml:space="preserve"> </t>
    </r>
    <r>
      <rPr>
        <b/>
        <sz val="10"/>
        <color rgb="FF585858"/>
        <rFont val="Tahoma"/>
        <family val="2"/>
      </rPr>
      <t>Fondi FSE/FSE+ e MLPS/Regione (moduli)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</si>
</sst>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43" formatCode="_-* #,##0.00_-;\-* #,##0.00_-;_-* &quot;-&quot;??_-;_-@_-"/>
    <numFmt numFmtId="164" formatCode="#,##0_ ;\-#,##0\ "/>
    <numFmt numFmtId="165" formatCode="0.0"/>
    <numFmt numFmtId="166" formatCode="#,##0.0"/>
    <numFmt numFmtId="167" formatCode="_-* #,##0_-;\-* #,##0_-;_-* &quot;-&quot;??_-;_-@_-"/>
    <numFmt numFmtId="168" formatCode="#,##0.0_ ;\-#,##0.0\ "/>
    <numFmt numFmtId="169" formatCode="0.0%"/>
    <numFmt numFmtId="170" formatCode="#,##0.00\ &quot;€&quot;"/>
  </numFmts>
  <fonts count="10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Tahoma"/>
      <family val="2"/>
    </font>
    <font>
      <sz val="11"/>
      <color indexed="8"/>
      <name val="Calibri"/>
      <family val="2"/>
    </font>
    <font>
      <sz val="9"/>
      <color rgb="FFFF0000"/>
      <name val="Tahoma"/>
      <family val="2"/>
    </font>
    <font>
      <sz val="10"/>
      <color rgb="FFFF0000"/>
      <name val="Tahoma"/>
      <family val="2"/>
    </font>
    <font>
      <sz val="9"/>
      <name val="Tahoma"/>
      <family val="2"/>
    </font>
    <font>
      <sz val="10"/>
      <name val="Tahoma"/>
      <family val="2"/>
    </font>
    <font>
      <b/>
      <sz val="9"/>
      <color indexed="8"/>
      <name val="Tahoma"/>
      <family val="2"/>
    </font>
    <font>
      <b/>
      <sz val="11"/>
      <color rgb="FFFF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9"/>
      <name val="Tahoma"/>
      <family val="2"/>
    </font>
    <font>
      <b/>
      <sz val="10"/>
      <color rgb="FFFF0000"/>
      <name val="MS Sans Serif"/>
      <family val="2"/>
    </font>
    <font>
      <b/>
      <sz val="8"/>
      <color rgb="FFFF0000"/>
      <name val="Tahoma"/>
      <family val="2"/>
    </font>
    <font>
      <b/>
      <sz val="9"/>
      <color rgb="FFFF0000"/>
      <name val="Tahoma"/>
      <family val="2"/>
    </font>
    <font>
      <sz val="9"/>
      <color indexed="8"/>
      <name val="Tahoma"/>
      <family val="2"/>
    </font>
    <font>
      <b/>
      <sz val="9"/>
      <color theme="1"/>
      <name val="Tahoma"/>
      <family val="2"/>
    </font>
    <font>
      <sz val="10"/>
      <name val="MS Sans Serif"/>
      <family val="2"/>
    </font>
    <font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color theme="1"/>
      <name val="Tahoma"/>
      <family val="2"/>
    </font>
    <font>
      <b/>
      <sz val="9"/>
      <color rgb="FFC00000"/>
      <name val="Tahoma"/>
      <family val="2"/>
    </font>
    <font>
      <b/>
      <sz val="10"/>
      <color rgb="FFC00000"/>
      <name val="Tahoma"/>
      <family val="2"/>
    </font>
    <font>
      <sz val="10"/>
      <color rgb="FFC00000"/>
      <name val="Tahoma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</font>
    <font>
      <b/>
      <sz val="9"/>
      <name val="Calibri"/>
      <family val="2"/>
      <scheme val="minor"/>
    </font>
    <font>
      <sz val="10"/>
      <color theme="8" tint="-0.249977111117893"/>
      <name val="Calibri"/>
      <family val="2"/>
    </font>
    <font>
      <b/>
      <sz val="11"/>
      <color theme="0" tint="-0.34998626667073579"/>
      <name val="Calibri"/>
      <family val="2"/>
    </font>
    <font>
      <sz val="10"/>
      <color theme="0" tint="-0.34998626667073579"/>
      <name val="Calibri"/>
      <family val="2"/>
    </font>
    <font>
      <b/>
      <sz val="10"/>
      <color theme="0" tint="-0.34998626667073579"/>
      <name val="Calibri"/>
      <family val="2"/>
    </font>
    <font>
      <sz val="10"/>
      <color rgb="FFC00000"/>
      <name val="Calibri"/>
      <family val="2"/>
    </font>
    <font>
      <b/>
      <sz val="10"/>
      <color rgb="FFC00000"/>
      <name val="Calibri"/>
      <family val="2"/>
    </font>
    <font>
      <sz val="10"/>
      <name val="Calibri"/>
      <family val="2"/>
    </font>
    <font>
      <sz val="9"/>
      <color theme="1"/>
      <name val="Tahoma"/>
      <family val="2"/>
    </font>
    <font>
      <sz val="10"/>
      <color rgb="FFFFC000"/>
      <name val="Calibri"/>
      <family val="2"/>
    </font>
    <font>
      <sz val="9"/>
      <color rgb="FFFFC000"/>
      <name val="Tahoma"/>
      <family val="2"/>
    </font>
    <font>
      <b/>
      <sz val="12"/>
      <name val="Calibri"/>
      <family val="2"/>
    </font>
    <font>
      <b/>
      <sz val="12"/>
      <color rgb="FFC00000"/>
      <name val="Calibri"/>
      <family val="2"/>
    </font>
    <font>
      <sz val="10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10"/>
      <name val="MS Sans Serif"/>
    </font>
    <font>
      <sz val="20"/>
      <color rgb="FFFF0000"/>
      <name val="Tahoma"/>
      <family val="2"/>
    </font>
    <font>
      <sz val="12"/>
      <color rgb="FFFF0000"/>
      <name val="Tahoma"/>
      <family val="2"/>
    </font>
    <font>
      <b/>
      <sz val="10"/>
      <name val="MS Sans Serif"/>
    </font>
    <font>
      <b/>
      <sz val="10"/>
      <color rgb="FF0070C0"/>
      <name val="Tahoma"/>
      <family val="2"/>
    </font>
    <font>
      <sz val="11"/>
      <color rgb="FFFF0000"/>
      <name val="Tahoma"/>
      <family val="2"/>
    </font>
    <font>
      <sz val="11"/>
      <color rgb="FFFF0000"/>
      <name val="Calibri"/>
      <family val="2"/>
    </font>
    <font>
      <b/>
      <sz val="10"/>
      <name val="MS Sans Serif"/>
      <family val="2"/>
    </font>
    <font>
      <i/>
      <sz val="10"/>
      <name val="Tahoma"/>
      <family val="2"/>
    </font>
    <font>
      <sz val="10"/>
      <name val="ARIAL"/>
      <family val="2"/>
    </font>
    <font>
      <i/>
      <sz val="9"/>
      <color rgb="FF000000"/>
      <name val="Tahoma"/>
      <family val="2"/>
    </font>
    <font>
      <i/>
      <sz val="10"/>
      <color rgb="FF000000"/>
      <name val="Tahoma"/>
      <family val="2"/>
    </font>
    <font>
      <sz val="10"/>
      <color indexed="56"/>
      <name val="Tahoma"/>
      <family val="2"/>
    </font>
    <font>
      <sz val="10"/>
      <color rgb="FFFF0000"/>
      <name val="MS Sans Serif"/>
    </font>
    <font>
      <sz val="12"/>
      <name val="Tahoma"/>
      <family val="2"/>
    </font>
    <font>
      <b/>
      <sz val="12"/>
      <name val="Tahoma"/>
      <family val="2"/>
    </font>
    <font>
      <sz val="9"/>
      <color indexed="1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indexed="8"/>
      <name val="Tahoma"/>
      <family val="2"/>
    </font>
    <font>
      <sz val="8"/>
      <color theme="0" tint="-0.249977111117893"/>
      <name val="Tahoma"/>
      <family val="2"/>
    </font>
    <font>
      <sz val="8"/>
      <color rgb="FFFF0000"/>
      <name val="Tahoma"/>
      <family val="2"/>
    </font>
    <font>
      <b/>
      <i/>
      <sz val="8"/>
      <color rgb="FFFF0000"/>
      <name val="Tahoma"/>
      <family val="2"/>
    </font>
    <font>
      <sz val="9"/>
      <color indexed="10"/>
      <name val="Calibri"/>
      <family val="2"/>
    </font>
    <font>
      <i/>
      <sz val="8"/>
      <name val="Tahoma"/>
      <family val="2"/>
    </font>
    <font>
      <sz val="12"/>
      <color rgb="FFFF0000"/>
      <name val="Aptos"/>
      <family val="2"/>
    </font>
    <font>
      <sz val="9"/>
      <name val="Tahoma"/>
    </font>
    <font>
      <sz val="9"/>
      <color rgb="FF000000"/>
      <name val="Tahoma"/>
    </font>
    <font>
      <sz val="9"/>
      <color rgb="FFFF0000"/>
      <name val="Tahoma"/>
    </font>
    <font>
      <sz val="9"/>
      <color theme="0" tint="-0.249977111117893"/>
      <name val="Tahoma"/>
      <family val="2"/>
    </font>
    <font>
      <b/>
      <sz val="8"/>
      <color indexed="8"/>
      <name val="Tahoma"/>
      <family val="2"/>
    </font>
    <font>
      <sz val="9"/>
      <color indexed="8"/>
      <name val="Tahoma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0"/>
      <name val="Calibri"/>
      <family val="2"/>
    </font>
    <font>
      <b/>
      <sz val="12"/>
      <name val="Bell MT"/>
      <family val="1"/>
    </font>
    <font>
      <sz val="12"/>
      <name val="Bell MT"/>
      <family val="1"/>
    </font>
    <font>
      <sz val="11"/>
      <color rgb="FF000000"/>
      <name val="Bell MT"/>
      <family val="1"/>
    </font>
    <font>
      <b/>
      <sz val="11"/>
      <color rgb="FF000000"/>
      <name val="Bell MT"/>
      <family val="1"/>
    </font>
    <font>
      <sz val="10"/>
      <name val="Bell MT"/>
      <family val="1"/>
    </font>
    <font>
      <b/>
      <sz val="9"/>
      <color rgb="FF404040"/>
      <name val="Calibri"/>
      <family val="2"/>
      <scheme val="minor"/>
    </font>
    <font>
      <b/>
      <sz val="9"/>
      <color rgb="FF404040"/>
      <name val="Calibri"/>
      <family val="2"/>
    </font>
    <font>
      <b/>
      <sz val="9"/>
      <color theme="1"/>
      <name val="Calibri"/>
      <family val="2"/>
    </font>
    <font>
      <b/>
      <sz val="2.5"/>
      <color theme="1"/>
      <name val="Calibri"/>
      <family val="2"/>
    </font>
    <font>
      <b/>
      <sz val="9"/>
      <color rgb="FF585858"/>
      <name val="Calibri"/>
      <family val="2"/>
      <scheme val="minor"/>
    </font>
    <font>
      <b/>
      <sz val="10"/>
      <color rgb="FF585858"/>
      <name val="Tahoma"/>
      <family val="2"/>
    </font>
    <font>
      <sz val="10"/>
      <color rgb="FF58585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2CEEF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6CD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7FFF7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43" fontId="19" fillId="0" borderId="0" applyFont="0" applyFill="0" applyBorder="0" applyAlignment="0" applyProtection="0"/>
    <xf numFmtId="0" fontId="22" fillId="0" borderId="0"/>
    <xf numFmtId="0" fontId="22" fillId="0" borderId="0"/>
    <xf numFmtId="0" fontId="1" fillId="0" borderId="0"/>
    <xf numFmtId="0" fontId="22" fillId="0" borderId="0"/>
    <xf numFmtId="0" fontId="5" fillId="0" borderId="0"/>
    <xf numFmtId="9" fontId="1" fillId="0" borderId="0" applyFont="0" applyFill="0" applyBorder="0" applyAlignment="0" applyProtection="0"/>
    <xf numFmtId="0" fontId="56" fillId="0" borderId="0"/>
    <xf numFmtId="0" fontId="65" fillId="0" borderId="0"/>
    <xf numFmtId="0" fontId="19" fillId="0" borderId="0"/>
    <xf numFmtId="43" fontId="19" fillId="0" borderId="0" applyFont="0" applyFill="0" applyBorder="0" applyAlignment="0" applyProtection="0"/>
    <xf numFmtId="0" fontId="22" fillId="0" borderId="0"/>
    <xf numFmtId="0" fontId="22" fillId="0" borderId="0"/>
    <xf numFmtId="0" fontId="19" fillId="0" borderId="0"/>
    <xf numFmtId="43" fontId="5" fillId="0" borderId="0" applyFont="0" applyFill="0" applyBorder="0" applyAlignment="0" applyProtection="0"/>
  </cellStyleXfs>
  <cellXfs count="672">
    <xf numFmtId="0" fontId="0" fillId="0" borderId="0" xfId="0"/>
    <xf numFmtId="3" fontId="10" fillId="4" borderId="1" xfId="4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top" wrapText="1"/>
    </xf>
    <xf numFmtId="0" fontId="11" fillId="5" borderId="4" xfId="3" applyFont="1" applyFill="1" applyBorder="1" applyAlignment="1">
      <alignment horizontal="center" vertical="top" wrapText="1"/>
    </xf>
    <xf numFmtId="0" fontId="11" fillId="6" borderId="4" xfId="0" applyFont="1" applyFill="1" applyBorder="1" applyAlignment="1">
      <alignment horizontal="center" vertical="top" wrapText="1"/>
    </xf>
    <xf numFmtId="0" fontId="11" fillId="7" borderId="4" xfId="0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/>
    </xf>
    <xf numFmtId="0" fontId="4" fillId="0" borderId="6" xfId="3" applyFont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right" vertical="center"/>
    </xf>
    <xf numFmtId="164" fontId="7" fillId="5" borderId="8" xfId="0" applyNumberFormat="1" applyFont="1" applyFill="1" applyBorder="1" applyAlignment="1">
      <alignment horizontal="right" vertical="center"/>
    </xf>
    <xf numFmtId="3" fontId="7" fillId="6" borderId="7" xfId="0" applyNumberFormat="1" applyFont="1" applyFill="1" applyBorder="1" applyAlignment="1">
      <alignment horizontal="right" vertical="center"/>
    </xf>
    <xf numFmtId="3" fontId="7" fillId="7" borderId="7" xfId="0" applyNumberFormat="1" applyFont="1" applyFill="1" applyBorder="1" applyAlignment="1">
      <alignment horizontal="right" vertical="center"/>
    </xf>
    <xf numFmtId="3" fontId="7" fillId="8" borderId="7" xfId="2" applyNumberFormat="1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3" fillId="0" borderId="1" xfId="1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9" fillId="0" borderId="0" xfId="0" applyFont="1"/>
    <xf numFmtId="0" fontId="17" fillId="0" borderId="0" xfId="5" applyFont="1"/>
    <xf numFmtId="164" fontId="10" fillId="10" borderId="10" xfId="4" applyNumberFormat="1" applyFont="1" applyFill="1" applyBorder="1" applyAlignment="1">
      <alignment horizontal="center" vertical="top"/>
    </xf>
    <xf numFmtId="164" fontId="10" fillId="11" borderId="10" xfId="4" applyNumberFormat="1" applyFont="1" applyFill="1" applyBorder="1" applyAlignment="1">
      <alignment horizontal="center" vertical="top"/>
    </xf>
    <xf numFmtId="3" fontId="13" fillId="0" borderId="1" xfId="6" applyNumberFormat="1" applyFont="1" applyBorder="1" applyAlignment="1">
      <alignment horizontal="center" vertical="center"/>
    </xf>
    <xf numFmtId="164" fontId="18" fillId="12" borderId="11" xfId="5" applyNumberFormat="1" applyFont="1" applyFill="1" applyBorder="1" applyAlignment="1">
      <alignment horizontal="center" vertical="top"/>
    </xf>
    <xf numFmtId="0" fontId="20" fillId="0" borderId="1" xfId="0" applyFont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3" fontId="2" fillId="13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1" fillId="13" borderId="1" xfId="0" applyNumberFormat="1" applyFont="1" applyFill="1" applyBorder="1" applyAlignment="1">
      <alignment horizontal="center"/>
    </xf>
    <xf numFmtId="0" fontId="8" fillId="0" borderId="1" xfId="6" applyFont="1" applyBorder="1" applyAlignment="1">
      <alignment vertical="center"/>
    </xf>
    <xf numFmtId="3" fontId="17" fillId="0" borderId="1" xfId="7" applyNumberFormat="1" applyFont="1" applyFill="1" applyBorder="1" applyAlignment="1">
      <alignment horizontal="center" vertical="center" wrapText="1"/>
    </xf>
    <xf numFmtId="0" fontId="13" fillId="0" borderId="1" xfId="6" applyFont="1" applyBorder="1" applyAlignment="1">
      <alignment vertical="center"/>
    </xf>
    <xf numFmtId="3" fontId="5" fillId="0" borderId="1" xfId="8" applyNumberFormat="1" applyFont="1" applyBorder="1" applyAlignment="1">
      <alignment horizontal="center" vertical="center" wrapText="1"/>
    </xf>
    <xf numFmtId="3" fontId="23" fillId="0" borderId="1" xfId="9" applyNumberFormat="1" applyFont="1" applyBorder="1" applyAlignment="1">
      <alignment horizontal="center" vertical="center" wrapText="1"/>
    </xf>
    <xf numFmtId="165" fontId="17" fillId="0" borderId="1" xfId="5" applyNumberFormat="1" applyFont="1" applyBorder="1" applyAlignment="1">
      <alignment horizontal="center" vertical="center"/>
    </xf>
    <xf numFmtId="0" fontId="8" fillId="0" borderId="8" xfId="6" applyFont="1" applyBorder="1" applyAlignment="1">
      <alignment vertical="center"/>
    </xf>
    <xf numFmtId="165" fontId="17" fillId="14" borderId="1" xfId="5" applyNumberFormat="1" applyFont="1" applyFill="1" applyBorder="1" applyAlignment="1">
      <alignment horizontal="center" vertical="center"/>
    </xf>
    <xf numFmtId="0" fontId="13" fillId="0" borderId="8" xfId="6" applyFont="1" applyBorder="1" applyAlignment="1">
      <alignment vertical="center"/>
    </xf>
    <xf numFmtId="164" fontId="13" fillId="0" borderId="1" xfId="6" applyNumberFormat="1" applyFont="1" applyBorder="1" applyAlignment="1">
      <alignment horizontal="center" vertical="center"/>
    </xf>
    <xf numFmtId="0" fontId="4" fillId="0" borderId="0" xfId="0" applyFont="1"/>
    <xf numFmtId="0" fontId="13" fillId="0" borderId="7" xfId="0" applyFont="1" applyBorder="1" applyAlignment="1">
      <alignment horizontal="center" vertical="top" wrapText="1"/>
    </xf>
    <xf numFmtId="0" fontId="27" fillId="3" borderId="7" xfId="3" applyFont="1" applyFill="1" applyBorder="1" applyAlignment="1">
      <alignment horizontal="center" vertical="top" wrapText="1"/>
    </xf>
    <xf numFmtId="0" fontId="27" fillId="6" borderId="7" xfId="0" applyFont="1" applyFill="1" applyBorder="1" applyAlignment="1">
      <alignment horizontal="center" vertical="top" wrapText="1"/>
    </xf>
    <xf numFmtId="0" fontId="27" fillId="15" borderId="7" xfId="0" applyFont="1" applyFill="1" applyBorder="1" applyAlignment="1">
      <alignment horizontal="center" vertical="top" wrapText="1"/>
    </xf>
    <xf numFmtId="0" fontId="27" fillId="9" borderId="7" xfId="3" applyFont="1" applyFill="1" applyBorder="1" applyAlignment="1">
      <alignment horizontal="center" vertical="top" wrapText="1"/>
    </xf>
    <xf numFmtId="0" fontId="8" fillId="0" borderId="7" xfId="3" applyFont="1" applyBorder="1" applyAlignment="1">
      <alignment horizontal="center"/>
    </xf>
    <xf numFmtId="3" fontId="9" fillId="3" borderId="7" xfId="0" applyNumberFormat="1" applyFont="1" applyFill="1" applyBorder="1"/>
    <xf numFmtId="3" fontId="9" fillId="6" borderId="7" xfId="0" applyNumberFormat="1" applyFont="1" applyFill="1" applyBorder="1"/>
    <xf numFmtId="3" fontId="9" fillId="15" borderId="7" xfId="0" applyNumberFormat="1" applyFont="1" applyFill="1" applyBorder="1"/>
    <xf numFmtId="0" fontId="9" fillId="0" borderId="7" xfId="0" applyFont="1" applyBorder="1"/>
    <xf numFmtId="0" fontId="28" fillId="0" borderId="0" xfId="0" applyFont="1" applyAlignment="1">
      <alignment vertical="top"/>
    </xf>
    <xf numFmtId="3" fontId="29" fillId="9" borderId="7" xfId="2" applyNumberFormat="1" applyFont="1" applyFill="1" applyBorder="1" applyAlignment="1">
      <alignment vertical="center"/>
    </xf>
    <xf numFmtId="3" fontId="9" fillId="9" borderId="7" xfId="2" applyNumberFormat="1" applyFont="1" applyFill="1" applyBorder="1" applyAlignment="1">
      <alignment vertical="center"/>
    </xf>
    <xf numFmtId="0" fontId="30" fillId="0" borderId="7" xfId="3" applyFont="1" applyBorder="1" applyAlignment="1">
      <alignment horizontal="center"/>
    </xf>
    <xf numFmtId="3" fontId="31" fillId="3" borderId="0" xfId="0" applyNumberFormat="1" applyFont="1" applyFill="1"/>
    <xf numFmtId="3" fontId="31" fillId="6" borderId="7" xfId="0" applyNumberFormat="1" applyFont="1" applyFill="1" applyBorder="1"/>
    <xf numFmtId="3" fontId="31" fillId="15" borderId="7" xfId="0" applyNumberFormat="1" applyFont="1" applyFill="1" applyBorder="1"/>
    <xf numFmtId="3" fontId="31" fillId="9" borderId="7" xfId="2" applyNumberFormat="1" applyFont="1" applyFill="1" applyBorder="1" applyAlignment="1">
      <alignment vertical="center"/>
    </xf>
    <xf numFmtId="0" fontId="32" fillId="0" borderId="0" xfId="0" applyFont="1"/>
    <xf numFmtId="3" fontId="9" fillId="0" borderId="0" xfId="0" applyNumberFormat="1" applyFont="1"/>
    <xf numFmtId="0" fontId="1" fillId="0" borderId="0" xfId="10"/>
    <xf numFmtId="0" fontId="33" fillId="0" borderId="0" xfId="10" applyFont="1"/>
    <xf numFmtId="0" fontId="34" fillId="0" borderId="0" xfId="10" applyFont="1" applyAlignment="1">
      <alignment horizontal="center" vertical="center"/>
    </xf>
    <xf numFmtId="0" fontId="35" fillId="0" borderId="0" xfId="10" applyFont="1"/>
    <xf numFmtId="0" fontId="30" fillId="0" borderId="1" xfId="10" applyFont="1" applyBorder="1" applyAlignment="1">
      <alignment horizontal="center" vertical="center" wrapText="1"/>
    </xf>
    <xf numFmtId="0" fontId="30" fillId="0" borderId="1" xfId="10" applyFont="1" applyBorder="1" applyAlignment="1">
      <alignment horizontal="right" vertical="center" wrapText="1"/>
    </xf>
    <xf numFmtId="0" fontId="36" fillId="0" borderId="1" xfId="0" applyFont="1" applyBorder="1" applyAlignment="1">
      <alignment wrapText="1"/>
    </xf>
    <xf numFmtId="3" fontId="17" fillId="0" borderId="1" xfId="7" applyNumberFormat="1" applyFont="1" applyFill="1" applyBorder="1" applyAlignment="1">
      <alignment horizontal="right" vertical="center" wrapText="1"/>
    </xf>
    <xf numFmtId="3" fontId="23" fillId="0" borderId="1" xfId="9" applyNumberFormat="1" applyFont="1" applyBorder="1" applyAlignment="1">
      <alignment horizontal="right" vertical="center" wrapText="1"/>
    </xf>
    <xf numFmtId="3" fontId="9" fillId="16" borderId="1" xfId="10" applyNumberFormat="1" applyFont="1" applyFill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/>
    </xf>
    <xf numFmtId="3" fontId="5" fillId="0" borderId="1" xfId="8" applyNumberFormat="1" applyFont="1" applyBorder="1" applyAlignment="1">
      <alignment horizontal="right" vertical="center" wrapText="1"/>
    </xf>
    <xf numFmtId="3" fontId="5" fillId="17" borderId="1" xfId="8" applyNumberFormat="1" applyFont="1" applyFill="1" applyBorder="1" applyAlignment="1">
      <alignment horizontal="right" vertical="center" wrapText="1"/>
    </xf>
    <xf numFmtId="0" fontId="37" fillId="0" borderId="1" xfId="0" applyFont="1" applyBorder="1" applyAlignment="1">
      <alignment wrapText="1"/>
    </xf>
    <xf numFmtId="3" fontId="9" fillId="18" borderId="1" xfId="10" applyNumberFormat="1" applyFont="1" applyFill="1" applyBorder="1" applyAlignment="1">
      <alignment horizontal="right" vertical="center" wrapText="1"/>
    </xf>
    <xf numFmtId="3" fontId="9" fillId="19" borderId="1" xfId="10" applyNumberFormat="1" applyFont="1" applyFill="1" applyBorder="1" applyAlignment="1">
      <alignment horizontal="right" vertical="center" wrapText="1"/>
    </xf>
    <xf numFmtId="3" fontId="9" fillId="20" borderId="1" xfId="10" applyNumberFormat="1" applyFont="1" applyFill="1" applyBorder="1" applyAlignment="1">
      <alignment horizontal="right" vertical="center" wrapText="1"/>
    </xf>
    <xf numFmtId="3" fontId="9" fillId="0" borderId="1" xfId="10" applyNumberFormat="1" applyFont="1" applyBorder="1" applyAlignment="1">
      <alignment horizontal="right" vertical="center" wrapText="1"/>
    </xf>
    <xf numFmtId="0" fontId="36" fillId="0" borderId="1" xfId="11" applyFont="1" applyBorder="1" applyAlignment="1">
      <alignment wrapText="1"/>
    </xf>
    <xf numFmtId="0" fontId="38" fillId="0" borderId="1" xfId="11" applyFont="1" applyBorder="1" applyAlignment="1">
      <alignment horizontal="center" vertical="center" wrapText="1"/>
    </xf>
    <xf numFmtId="3" fontId="30" fillId="0" borderId="1" xfId="7" applyNumberFormat="1" applyFont="1" applyFill="1" applyBorder="1" applyAlignment="1">
      <alignment horizontal="right" vertical="center" wrapText="1"/>
    </xf>
    <xf numFmtId="3" fontId="31" fillId="0" borderId="1" xfId="7" applyNumberFormat="1" applyFont="1" applyBorder="1" applyAlignment="1">
      <alignment horizontal="right" vertical="center"/>
    </xf>
    <xf numFmtId="3" fontId="31" fillId="16" borderId="1" xfId="10" applyNumberFormat="1" applyFont="1" applyFill="1" applyBorder="1" applyAlignment="1">
      <alignment horizontal="right" vertical="center" wrapText="1"/>
    </xf>
    <xf numFmtId="0" fontId="36" fillId="0" borderId="1" xfId="6" applyFont="1" applyBorder="1" applyAlignment="1">
      <alignment vertical="center"/>
    </xf>
    <xf numFmtId="0" fontId="38" fillId="0" borderId="1" xfId="6" applyFont="1" applyBorder="1" applyAlignment="1">
      <alignment vertical="center"/>
    </xf>
    <xf numFmtId="3" fontId="10" fillId="0" borderId="1" xfId="7" applyNumberFormat="1" applyFont="1" applyFill="1" applyBorder="1" applyAlignment="1">
      <alignment horizontal="right" vertical="center" wrapText="1"/>
    </xf>
    <xf numFmtId="3" fontId="24" fillId="0" borderId="1" xfId="12" applyNumberFormat="1" applyFont="1" applyBorder="1" applyAlignment="1">
      <alignment horizontal="right" vertical="center"/>
    </xf>
    <xf numFmtId="3" fontId="39" fillId="0" borderId="1" xfId="10" applyNumberFormat="1" applyFont="1" applyBorder="1" applyAlignment="1">
      <alignment horizontal="right" vertical="center" wrapText="1"/>
    </xf>
    <xf numFmtId="0" fontId="13" fillId="0" borderId="1" xfId="10" applyFont="1" applyBorder="1" applyAlignment="1">
      <alignment horizontal="center" vertical="center" wrapText="1"/>
    </xf>
    <xf numFmtId="0" fontId="26" fillId="0" borderId="1" xfId="10" applyFont="1" applyBorder="1" applyAlignment="1">
      <alignment horizontal="center" vertical="center" wrapText="1"/>
    </xf>
    <xf numFmtId="3" fontId="8" fillId="0" borderId="1" xfId="7" applyNumberFormat="1" applyFont="1" applyFill="1" applyBorder="1" applyAlignment="1">
      <alignment horizontal="right" vertical="center" wrapText="1"/>
    </xf>
    <xf numFmtId="3" fontId="40" fillId="0" borderId="1" xfId="8" applyNumberFormat="1" applyFont="1" applyBorder="1" applyAlignment="1">
      <alignment horizontal="right" vertical="center" wrapText="1"/>
    </xf>
    <xf numFmtId="3" fontId="9" fillId="0" borderId="1" xfId="9" applyNumberFormat="1" applyFont="1" applyBorder="1" applyAlignment="1">
      <alignment horizontal="right" vertical="center" wrapText="1"/>
    </xf>
    <xf numFmtId="0" fontId="41" fillId="0" borderId="1" xfId="6" applyFont="1" applyBorder="1" applyAlignment="1">
      <alignment vertical="center"/>
    </xf>
    <xf numFmtId="3" fontId="31" fillId="0" borderId="1" xfId="12" applyNumberFormat="1" applyFont="1" applyBorder="1" applyAlignment="1">
      <alignment horizontal="right" vertical="center"/>
    </xf>
    <xf numFmtId="3" fontId="31" fillId="0" borderId="1" xfId="10" applyNumberFormat="1" applyFont="1" applyBorder="1" applyAlignment="1">
      <alignment horizontal="right" vertical="center" wrapText="1"/>
    </xf>
    <xf numFmtId="0" fontId="42" fillId="0" borderId="0" xfId="0" applyFont="1"/>
    <xf numFmtId="0" fontId="43" fillId="0" borderId="1" xfId="0" applyFont="1" applyBorder="1" applyAlignment="1">
      <alignment horizontal="center" vertical="center"/>
    </xf>
    <xf numFmtId="0" fontId="44" fillId="0" borderId="0" xfId="0" applyFont="1"/>
    <xf numFmtId="0" fontId="45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/>
    <xf numFmtId="0" fontId="47" fillId="0" borderId="2" xfId="0" applyFont="1" applyBorder="1" applyAlignment="1">
      <alignment wrapText="1"/>
    </xf>
    <xf numFmtId="0" fontId="47" fillId="0" borderId="7" xfId="0" applyFont="1" applyBorder="1" applyAlignment="1">
      <alignment horizontal="center" vertical="center"/>
    </xf>
    <xf numFmtId="0" fontId="47" fillId="11" borderId="7" xfId="0" applyFont="1" applyFill="1" applyBorder="1" applyAlignment="1">
      <alignment horizontal="center" vertical="top" wrapText="1"/>
    </xf>
    <xf numFmtId="0" fontId="48" fillId="4" borderId="7" xfId="3" applyFont="1" applyFill="1" applyBorder="1" applyAlignment="1">
      <alignment vertical="center"/>
    </xf>
    <xf numFmtId="164" fontId="49" fillId="21" borderId="16" xfId="0" applyNumberFormat="1" applyFont="1" applyFill="1" applyBorder="1" applyAlignment="1">
      <alignment horizontal="center" vertical="top"/>
    </xf>
    <xf numFmtId="3" fontId="8" fillId="0" borderId="1" xfId="6" applyNumberFormat="1" applyFont="1" applyBorder="1" applyAlignment="1">
      <alignment horizontal="center" vertical="center"/>
    </xf>
    <xf numFmtId="166" fontId="8" fillId="11" borderId="7" xfId="6" applyNumberFormat="1" applyFont="1" applyFill="1" applyBorder="1" applyAlignment="1">
      <alignment horizontal="center" vertical="center"/>
    </xf>
    <xf numFmtId="0" fontId="50" fillId="4" borderId="7" xfId="3" applyFont="1" applyFill="1" applyBorder="1" applyAlignment="1">
      <alignment vertical="center"/>
    </xf>
    <xf numFmtId="164" fontId="51" fillId="21" borderId="16" xfId="0" applyNumberFormat="1" applyFont="1" applyFill="1" applyBorder="1" applyAlignment="1">
      <alignment horizontal="center" vertical="top"/>
    </xf>
    <xf numFmtId="3" fontId="51" fillId="0" borderId="1" xfId="6" applyNumberFormat="1" applyFont="1" applyBorder="1" applyAlignment="1">
      <alignment horizontal="center" vertical="center"/>
    </xf>
    <xf numFmtId="166" fontId="51" fillId="11" borderId="7" xfId="6" applyNumberFormat="1" applyFont="1" applyFill="1" applyBorder="1" applyAlignment="1">
      <alignment horizontal="center" vertical="center"/>
    </xf>
    <xf numFmtId="0" fontId="52" fillId="0" borderId="7" xfId="3" applyFont="1" applyBorder="1" applyAlignment="1">
      <alignment vertical="center"/>
    </xf>
    <xf numFmtId="3" fontId="53" fillId="11" borderId="7" xfId="3" applyNumberFormat="1" applyFont="1" applyFill="1" applyBorder="1" applyAlignment="1">
      <alignment horizontal="center" vertical="center"/>
    </xf>
    <xf numFmtId="166" fontId="30" fillId="11" borderId="7" xfId="6" applyNumberFormat="1" applyFont="1" applyFill="1" applyBorder="1" applyAlignment="1">
      <alignment horizontal="center" vertical="center"/>
    </xf>
    <xf numFmtId="0" fontId="8" fillId="22" borderId="7" xfId="3" applyFont="1" applyFill="1" applyBorder="1" applyAlignment="1">
      <alignment horizontal="center"/>
    </xf>
    <xf numFmtId="3" fontId="9" fillId="22" borderId="7" xfId="0" applyNumberFormat="1" applyFont="1" applyFill="1" applyBorder="1"/>
    <xf numFmtId="0" fontId="9" fillId="22" borderId="7" xfId="0" applyFont="1" applyFill="1" applyBorder="1"/>
    <xf numFmtId="3" fontId="54" fillId="3" borderId="0" xfId="0" applyNumberFormat="1" applyFont="1" applyFill="1"/>
    <xf numFmtId="3" fontId="54" fillId="6" borderId="7" xfId="0" applyNumberFormat="1" applyFont="1" applyFill="1" applyBorder="1"/>
    <xf numFmtId="3" fontId="54" fillId="15" borderId="7" xfId="0" applyNumberFormat="1" applyFont="1" applyFill="1" applyBorder="1"/>
    <xf numFmtId="3" fontId="54" fillId="9" borderId="7" xfId="2" applyNumberFormat="1" applyFont="1" applyFill="1" applyBorder="1" applyAlignment="1">
      <alignment vertical="center"/>
    </xf>
    <xf numFmtId="0" fontId="8" fillId="0" borderId="0" xfId="0" applyFont="1"/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0" xfId="6" applyFont="1"/>
    <xf numFmtId="0" fontId="13" fillId="0" borderId="1" xfId="6" applyFont="1" applyBorder="1" applyAlignment="1">
      <alignment horizontal="center" vertical="top" wrapText="1"/>
    </xf>
    <xf numFmtId="3" fontId="8" fillId="0" borderId="1" xfId="7" applyNumberFormat="1" applyFont="1" applyFill="1" applyBorder="1" applyAlignment="1">
      <alignment horizontal="center" vertical="center"/>
    </xf>
    <xf numFmtId="166" fontId="8" fillId="0" borderId="1" xfId="7" applyNumberFormat="1" applyFont="1" applyFill="1" applyBorder="1" applyAlignment="1">
      <alignment horizontal="center" vertical="center"/>
    </xf>
    <xf numFmtId="3" fontId="8" fillId="0" borderId="1" xfId="7" quotePrefix="1" applyNumberFormat="1" applyFont="1" applyFill="1" applyBorder="1" applyAlignment="1">
      <alignment horizontal="center" vertical="center"/>
    </xf>
    <xf numFmtId="3" fontId="13" fillId="0" borderId="1" xfId="7" applyNumberFormat="1" applyFont="1" applyFill="1" applyBorder="1" applyAlignment="1">
      <alignment horizontal="center" vertical="center"/>
    </xf>
    <xf numFmtId="0" fontId="13" fillId="7" borderId="1" xfId="6" applyFont="1" applyFill="1" applyBorder="1" applyAlignment="1">
      <alignment horizontal="center" vertical="top" wrapText="1"/>
    </xf>
    <xf numFmtId="3" fontId="8" fillId="7" borderId="1" xfId="7" applyNumberFormat="1" applyFont="1" applyFill="1" applyBorder="1" applyAlignment="1">
      <alignment horizontal="center" vertical="center"/>
    </xf>
    <xf numFmtId="3" fontId="13" fillId="7" borderId="1" xfId="7" applyNumberFormat="1" applyFont="1" applyFill="1" applyBorder="1" applyAlignment="1">
      <alignment horizontal="center" vertical="center"/>
    </xf>
    <xf numFmtId="0" fontId="57" fillId="0" borderId="0" xfId="6" applyFont="1"/>
    <xf numFmtId="0" fontId="16" fillId="0" borderId="0" xfId="6" applyFont="1" applyAlignment="1">
      <alignment horizontal="center"/>
    </xf>
    <xf numFmtId="3" fontId="16" fillId="0" borderId="0" xfId="6" applyNumberFormat="1" applyFont="1" applyAlignment="1">
      <alignment horizontal="center"/>
    </xf>
    <xf numFmtId="165" fontId="16" fillId="0" borderId="0" xfId="6" applyNumberFormat="1" applyFont="1" applyAlignment="1">
      <alignment horizontal="center"/>
    </xf>
    <xf numFmtId="0" fontId="8" fillId="23" borderId="0" xfId="6" applyFont="1" applyFill="1"/>
    <xf numFmtId="0" fontId="13" fillId="24" borderId="1" xfId="6" applyFont="1" applyFill="1" applyBorder="1" applyAlignment="1">
      <alignment horizontal="center" vertical="top"/>
    </xf>
    <xf numFmtId="0" fontId="13" fillId="19" borderId="1" xfId="6" applyFont="1" applyFill="1" applyBorder="1" applyAlignment="1">
      <alignment horizontal="center" vertical="top" wrapText="1"/>
    </xf>
    <xf numFmtId="0" fontId="13" fillId="25" borderId="1" xfId="14" applyFont="1" applyFill="1" applyBorder="1" applyAlignment="1">
      <alignment horizontal="center" vertical="top" wrapText="1"/>
    </xf>
    <xf numFmtId="0" fontId="13" fillId="15" borderId="1" xfId="14" applyFont="1" applyFill="1" applyBorder="1" applyAlignment="1">
      <alignment horizontal="center" vertical="top" wrapText="1"/>
    </xf>
    <xf numFmtId="166" fontId="8" fillId="24" borderId="1" xfId="6" applyNumberFormat="1" applyFont="1" applyFill="1" applyBorder="1" applyAlignment="1">
      <alignment horizontal="center" vertical="center"/>
    </xf>
    <xf numFmtId="166" fontId="8" fillId="19" borderId="1" xfId="7" applyNumberFormat="1" applyFont="1" applyFill="1" applyBorder="1" applyAlignment="1">
      <alignment horizontal="center" vertical="center"/>
    </xf>
    <xf numFmtId="166" fontId="8" fillId="25" borderId="1" xfId="7" applyNumberFormat="1" applyFont="1" applyFill="1" applyBorder="1" applyAlignment="1">
      <alignment horizontal="center" vertical="center"/>
    </xf>
    <xf numFmtId="166" fontId="8" fillId="15" borderId="1" xfId="7" applyNumberFormat="1" applyFont="1" applyFill="1" applyBorder="1" applyAlignment="1">
      <alignment horizontal="center" vertical="center"/>
    </xf>
    <xf numFmtId="0" fontId="56" fillId="0" borderId="0" xfId="14"/>
    <xf numFmtId="0" fontId="13" fillId="0" borderId="0" xfId="6" applyFont="1"/>
    <xf numFmtId="0" fontId="10" fillId="0" borderId="1" xfId="14" applyFont="1" applyBorder="1" applyAlignment="1" applyProtection="1">
      <alignment horizontal="center" vertical="top" wrapText="1"/>
      <protection locked="0" hidden="1"/>
    </xf>
    <xf numFmtId="0" fontId="17" fillId="0" borderId="1" xfId="14" applyFont="1" applyBorder="1" applyAlignment="1">
      <alignment wrapText="1"/>
    </xf>
    <xf numFmtId="0" fontId="59" fillId="0" borderId="0" xfId="14" applyFont="1"/>
    <xf numFmtId="3" fontId="8" fillId="0" borderId="1" xfId="14" applyNumberFormat="1" applyFont="1" applyBorder="1" applyAlignment="1">
      <alignment horizontal="center" vertical="center"/>
    </xf>
    <xf numFmtId="3" fontId="5" fillId="17" borderId="1" xfId="8" applyNumberFormat="1" applyFont="1" applyFill="1" applyBorder="1" applyAlignment="1">
      <alignment horizontal="center" vertical="center" wrapText="1"/>
    </xf>
    <xf numFmtId="0" fontId="9" fillId="0" borderId="0" xfId="14" applyFont="1"/>
    <xf numFmtId="0" fontId="17" fillId="0" borderId="1" xfId="11" applyFont="1" applyBorder="1" applyAlignment="1">
      <alignment wrapText="1"/>
    </xf>
    <xf numFmtId="0" fontId="10" fillId="0" borderId="1" xfId="11" applyFont="1" applyBorder="1" applyAlignment="1">
      <alignment wrapText="1"/>
    </xf>
    <xf numFmtId="3" fontId="10" fillId="24" borderId="1" xfId="7" applyNumberFormat="1" applyFont="1" applyFill="1" applyBorder="1" applyAlignment="1">
      <alignment horizontal="center" vertical="center" wrapText="1"/>
    </xf>
    <xf numFmtId="3" fontId="39" fillId="19" borderId="1" xfId="7" applyNumberFormat="1" applyFont="1" applyFill="1" applyBorder="1" applyAlignment="1">
      <alignment horizontal="center" vertical="center"/>
    </xf>
    <xf numFmtId="3" fontId="59" fillId="23" borderId="8" xfId="14" applyNumberFormat="1" applyFont="1" applyFill="1" applyBorder="1"/>
    <xf numFmtId="0" fontId="56" fillId="23" borderId="19" xfId="14" applyFill="1" applyBorder="1"/>
    <xf numFmtId="166" fontId="59" fillId="24" borderId="1" xfId="14" applyNumberFormat="1" applyFont="1" applyFill="1" applyBorder="1"/>
    <xf numFmtId="166" fontId="59" fillId="19" borderId="1" xfId="14" applyNumberFormat="1" applyFont="1" applyFill="1" applyBorder="1"/>
    <xf numFmtId="3" fontId="56" fillId="0" borderId="0" xfId="14" applyNumberFormat="1"/>
    <xf numFmtId="0" fontId="39" fillId="0" borderId="1" xfId="14" applyFont="1" applyBorder="1" applyAlignment="1">
      <alignment horizontal="center" vertical="center" wrapText="1"/>
    </xf>
    <xf numFmtId="0" fontId="60" fillId="0" borderId="0" xfId="14" applyFont="1" applyAlignment="1">
      <alignment horizontal="right"/>
    </xf>
    <xf numFmtId="0" fontId="9" fillId="0" borderId="1" xfId="14" applyFont="1" applyBorder="1" applyAlignment="1">
      <alignment vertical="center"/>
    </xf>
    <xf numFmtId="3" fontId="9" fillId="0" borderId="1" xfId="7" applyNumberFormat="1" applyFont="1" applyFill="1" applyBorder="1" applyAlignment="1">
      <alignment horizontal="center" vertical="center"/>
    </xf>
    <xf numFmtId="3" fontId="9" fillId="0" borderId="1" xfId="7" applyNumberFormat="1" applyFont="1" applyBorder="1" applyAlignment="1">
      <alignment horizontal="center" vertical="center"/>
    </xf>
    <xf numFmtId="3" fontId="9" fillId="0" borderId="0" xfId="14" applyNumberFormat="1" applyFont="1"/>
    <xf numFmtId="165" fontId="9" fillId="0" borderId="0" xfId="14" applyNumberFormat="1" applyFont="1"/>
    <xf numFmtId="3" fontId="10" fillId="0" borderId="0" xfId="7" applyNumberFormat="1" applyFont="1" applyFill="1" applyBorder="1" applyAlignment="1">
      <alignment horizontal="center" vertical="center" wrapText="1"/>
    </xf>
    <xf numFmtId="3" fontId="39" fillId="0" borderId="0" xfId="7" applyNumberFormat="1" applyFont="1" applyFill="1" applyBorder="1" applyAlignment="1">
      <alignment horizontal="center" vertical="center"/>
    </xf>
    <xf numFmtId="3" fontId="39" fillId="0" borderId="0" xfId="7" applyNumberFormat="1" applyFont="1" applyBorder="1" applyAlignment="1">
      <alignment horizontal="center" vertical="center"/>
    </xf>
    <xf numFmtId="3" fontId="13" fillId="0" borderId="0" xfId="7" applyNumberFormat="1" applyFont="1" applyFill="1" applyBorder="1" applyAlignment="1">
      <alignment horizontal="center" vertical="center"/>
    </xf>
    <xf numFmtId="3" fontId="8" fillId="0" borderId="1" xfId="7" applyNumberFormat="1" applyFont="1" applyFill="1" applyBorder="1" applyAlignment="1">
      <alignment horizontal="center"/>
    </xf>
    <xf numFmtId="3" fontId="13" fillId="0" borderId="0" xfId="7" applyNumberFormat="1" applyFont="1" applyFill="1" applyBorder="1" applyAlignment="1">
      <alignment horizontal="center"/>
    </xf>
    <xf numFmtId="0" fontId="8" fillId="0" borderId="0" xfId="14" applyFont="1"/>
    <xf numFmtId="0" fontId="39" fillId="0" borderId="0" xfId="14" applyFont="1"/>
    <xf numFmtId="0" fontId="13" fillId="0" borderId="1" xfId="14" applyFont="1" applyBorder="1" applyAlignment="1">
      <alignment horizontal="center" vertical="top"/>
    </xf>
    <xf numFmtId="0" fontId="10" fillId="0" borderId="1" xfId="14" applyFont="1" applyBorder="1" applyAlignment="1" applyProtection="1">
      <alignment horizontal="center" vertical="center" wrapText="1"/>
      <protection locked="0" hidden="1"/>
    </xf>
    <xf numFmtId="3" fontId="17" fillId="0" borderId="1" xfId="9" applyNumberFormat="1" applyFont="1" applyBorder="1" applyAlignment="1">
      <alignment horizontal="center" vertical="center" wrapText="1"/>
    </xf>
    <xf numFmtId="0" fontId="17" fillId="15" borderId="1" xfId="14" applyFont="1" applyFill="1" applyBorder="1" applyAlignment="1">
      <alignment wrapText="1"/>
    </xf>
    <xf numFmtId="3" fontId="23" fillId="15" borderId="1" xfId="9" applyNumberFormat="1" applyFont="1" applyFill="1" applyBorder="1" applyAlignment="1">
      <alignment horizontal="center" vertical="center" wrapText="1"/>
    </xf>
    <xf numFmtId="3" fontId="8" fillId="0" borderId="0" xfId="14" applyNumberFormat="1" applyFont="1"/>
    <xf numFmtId="0" fontId="13" fillId="0" borderId="0" xfId="14" applyFont="1"/>
    <xf numFmtId="0" fontId="61" fillId="0" borderId="0" xfId="14" applyFont="1"/>
    <xf numFmtId="3" fontId="61" fillId="0" borderId="0" xfId="14" applyNumberFormat="1" applyFont="1"/>
    <xf numFmtId="0" fontId="61" fillId="0" borderId="0" xfId="14" applyFont="1" applyAlignment="1">
      <alignment wrapText="1"/>
    </xf>
    <xf numFmtId="166" fontId="61" fillId="0" borderId="0" xfId="14" applyNumberFormat="1" applyFont="1" applyAlignment="1">
      <alignment horizontal="center" vertical="center"/>
    </xf>
    <xf numFmtId="0" fontId="8" fillId="0" borderId="0" xfId="3" applyFont="1"/>
    <xf numFmtId="0" fontId="8" fillId="4" borderId="0" xfId="3" applyFont="1" applyFill="1"/>
    <xf numFmtId="0" fontId="40" fillId="0" borderId="0" xfId="3" applyFont="1"/>
    <xf numFmtId="0" fontId="13" fillId="0" borderId="1" xfId="3" applyFont="1" applyBorder="1" applyAlignment="1">
      <alignment horizontal="center" vertical="top" wrapText="1"/>
    </xf>
    <xf numFmtId="167" fontId="13" fillId="0" borderId="1" xfId="7" applyNumberFormat="1" applyFont="1" applyFill="1" applyBorder="1" applyAlignment="1">
      <alignment horizontal="center" vertical="top" wrapText="1"/>
    </xf>
    <xf numFmtId="3" fontId="40" fillId="0" borderId="0" xfId="3" applyNumberFormat="1" applyFont="1"/>
    <xf numFmtId="0" fontId="8" fillId="0" borderId="1" xfId="3" applyFont="1" applyBorder="1" applyAlignment="1">
      <alignment vertical="center"/>
    </xf>
    <xf numFmtId="164" fontId="8" fillId="0" borderId="1" xfId="7" applyNumberFormat="1" applyFont="1" applyFill="1" applyBorder="1" applyAlignment="1">
      <alignment horizontal="center" vertical="center"/>
    </xf>
    <xf numFmtId="164" fontId="8" fillId="0" borderId="1" xfId="7" applyNumberFormat="1" applyFont="1" applyFill="1" applyBorder="1" applyAlignment="1">
      <alignment horizontal="center"/>
    </xf>
    <xf numFmtId="166" fontId="40" fillId="0" borderId="0" xfId="3" applyNumberFormat="1" applyFont="1"/>
    <xf numFmtId="164" fontId="40" fillId="0" borderId="0" xfId="3" applyNumberFormat="1" applyFont="1"/>
    <xf numFmtId="166" fontId="62" fillId="0" borderId="0" xfId="3" applyNumberFormat="1" applyFont="1"/>
    <xf numFmtId="164" fontId="62" fillId="0" borderId="0" xfId="3" applyNumberFormat="1" applyFont="1"/>
    <xf numFmtId="0" fontId="62" fillId="0" borderId="0" xfId="3" applyFont="1"/>
    <xf numFmtId="0" fontId="40" fillId="26" borderId="0" xfId="3" applyFont="1" applyFill="1"/>
    <xf numFmtId="3" fontId="40" fillId="26" borderId="0" xfId="3" applyNumberFormat="1" applyFont="1" applyFill="1"/>
    <xf numFmtId="164" fontId="8" fillId="0" borderId="1" xfId="7" quotePrefix="1" applyNumberFormat="1" applyFont="1" applyFill="1" applyBorder="1" applyAlignment="1">
      <alignment horizontal="center" vertical="center"/>
    </xf>
    <xf numFmtId="168" fontId="8" fillId="0" borderId="1" xfId="7" quotePrefix="1" applyNumberFormat="1" applyFont="1" applyFill="1" applyBorder="1" applyAlignment="1">
      <alignment horizontal="center" vertical="center"/>
    </xf>
    <xf numFmtId="0" fontId="63" fillId="0" borderId="0" xfId="3" applyFont="1"/>
    <xf numFmtId="0" fontId="14" fillId="0" borderId="0" xfId="3" applyFont="1"/>
    <xf numFmtId="0" fontId="56" fillId="26" borderId="0" xfId="3" applyFont="1" applyFill="1"/>
    <xf numFmtId="3" fontId="56" fillId="26" borderId="0" xfId="3" applyNumberFormat="1" applyFont="1" applyFill="1"/>
    <xf numFmtId="0" fontId="13" fillId="0" borderId="1" xfId="3" applyFont="1" applyBorder="1" applyAlignment="1">
      <alignment vertical="center"/>
    </xf>
    <xf numFmtId="164" fontId="13" fillId="0" borderId="1" xfId="7" applyNumberFormat="1" applyFont="1" applyFill="1" applyBorder="1" applyAlignment="1">
      <alignment horizontal="center" vertical="center"/>
    </xf>
    <xf numFmtId="166" fontId="13" fillId="0" borderId="1" xfId="7" applyNumberFormat="1" applyFont="1" applyFill="1" applyBorder="1" applyAlignment="1">
      <alignment horizontal="center" vertical="center"/>
    </xf>
    <xf numFmtId="164" fontId="13" fillId="0" borderId="1" xfId="7" quotePrefix="1" applyNumberFormat="1" applyFont="1" applyFill="1" applyBorder="1" applyAlignment="1">
      <alignment horizontal="center" vertical="center"/>
    </xf>
    <xf numFmtId="164" fontId="40" fillId="26" borderId="0" xfId="3" applyNumberFormat="1" applyFont="1" applyFill="1"/>
    <xf numFmtId="164" fontId="13" fillId="0" borderId="1" xfId="7" applyNumberFormat="1" applyFont="1" applyFill="1" applyBorder="1" applyAlignment="1">
      <alignment horizontal="center"/>
    </xf>
    <xf numFmtId="0" fontId="64" fillId="0" borderId="0" xfId="14" applyFont="1"/>
    <xf numFmtId="167" fontId="9" fillId="0" borderId="0" xfId="14" applyNumberFormat="1" applyFont="1"/>
    <xf numFmtId="3" fontId="19" fillId="0" borderId="0" xfId="14" applyNumberFormat="1" applyFont="1"/>
    <xf numFmtId="167" fontId="40" fillId="0" borderId="0" xfId="3" applyNumberFormat="1" applyFont="1"/>
    <xf numFmtId="0" fontId="8" fillId="0" borderId="0" xfId="14" applyFont="1" applyAlignment="1">
      <alignment vertical="top" wrapText="1"/>
    </xf>
    <xf numFmtId="164" fontId="8" fillId="0" borderId="0" xfId="14" applyNumberFormat="1" applyFont="1" applyAlignment="1">
      <alignment vertical="top" wrapText="1"/>
    </xf>
    <xf numFmtId="0" fontId="26" fillId="0" borderId="23" xfId="15" applyFont="1" applyBorder="1" applyAlignment="1">
      <alignment vertical="center"/>
    </xf>
    <xf numFmtId="0" fontId="66" fillId="0" borderId="24" xfId="15" applyFont="1" applyBorder="1" applyAlignment="1">
      <alignment horizontal="center" vertical="center" wrapText="1"/>
    </xf>
    <xf numFmtId="0" fontId="67" fillId="0" borderId="24" xfId="15" applyFont="1" applyBorder="1" applyAlignment="1">
      <alignment horizontal="center" vertical="center" wrapText="1"/>
    </xf>
    <xf numFmtId="166" fontId="13" fillId="4" borderId="1" xfId="7" applyNumberFormat="1" applyFont="1" applyFill="1" applyBorder="1" applyAlignment="1">
      <alignment horizontal="center" vertical="center"/>
    </xf>
    <xf numFmtId="3" fontId="13" fillId="4" borderId="1" xfId="7" applyNumberFormat="1" applyFont="1" applyFill="1" applyBorder="1" applyAlignment="1">
      <alignment horizontal="center" vertical="center"/>
    </xf>
    <xf numFmtId="0" fontId="8" fillId="0" borderId="27" xfId="14" applyFont="1" applyBorder="1" applyAlignment="1">
      <alignment horizontal="center" vertical="center"/>
    </xf>
    <xf numFmtId="0" fontId="8" fillId="0" borderId="18" xfId="14" applyFont="1" applyBorder="1" applyAlignment="1">
      <alignment vertical="center"/>
    </xf>
    <xf numFmtId="0" fontId="8" fillId="0" borderId="27" xfId="14" applyFont="1" applyBorder="1" applyAlignment="1">
      <alignment horizontal="center" vertical="top"/>
    </xf>
    <xf numFmtId="3" fontId="8" fillId="0" borderId="27" xfId="14" applyNumberFormat="1" applyFont="1" applyBorder="1" applyAlignment="1">
      <alignment horizontal="center" vertical="center"/>
    </xf>
    <xf numFmtId="0" fontId="9" fillId="0" borderId="0" xfId="3" applyFont="1"/>
    <xf numFmtId="0" fontId="68" fillId="0" borderId="0" xfId="3" applyFont="1"/>
    <xf numFmtId="3" fontId="9" fillId="24" borderId="1" xfId="3" applyNumberFormat="1" applyFont="1" applyFill="1" applyBorder="1"/>
    <xf numFmtId="165" fontId="9" fillId="24" borderId="19" xfId="3" applyNumberFormat="1" applyFont="1" applyFill="1" applyBorder="1"/>
    <xf numFmtId="0" fontId="9" fillId="0" borderId="29" xfId="3" applyFont="1" applyBorder="1"/>
    <xf numFmtId="0" fontId="9" fillId="0" borderId="13" xfId="3" applyFont="1" applyBorder="1"/>
    <xf numFmtId="0" fontId="9" fillId="0" borderId="30" xfId="3" applyFont="1" applyBorder="1"/>
    <xf numFmtId="166" fontId="8" fillId="0" borderId="1" xfId="7" applyNumberFormat="1" applyFont="1" applyFill="1" applyBorder="1" applyAlignment="1">
      <alignment horizontal="center"/>
    </xf>
    <xf numFmtId="3" fontId="9" fillId="19" borderId="1" xfId="3" applyNumberFormat="1" applyFont="1" applyFill="1" applyBorder="1"/>
    <xf numFmtId="165" fontId="9" fillId="19" borderId="19" xfId="3" applyNumberFormat="1" applyFont="1" applyFill="1" applyBorder="1"/>
    <xf numFmtId="0" fontId="39" fillId="0" borderId="0" xfId="3" applyFont="1"/>
    <xf numFmtId="0" fontId="9" fillId="0" borderId="1" xfId="3" applyFont="1" applyBorder="1"/>
    <xf numFmtId="0" fontId="9" fillId="24" borderId="31" xfId="3" applyFont="1" applyFill="1" applyBorder="1"/>
    <xf numFmtId="0" fontId="9" fillId="24" borderId="1" xfId="3" applyFont="1" applyFill="1" applyBorder="1"/>
    <xf numFmtId="0" fontId="9" fillId="0" borderId="14" xfId="3" applyFont="1" applyBorder="1"/>
    <xf numFmtId="0" fontId="9" fillId="19" borderId="32" xfId="3" applyFont="1" applyFill="1" applyBorder="1"/>
    <xf numFmtId="0" fontId="9" fillId="19" borderId="14" xfId="3" applyFont="1" applyFill="1" applyBorder="1"/>
    <xf numFmtId="166" fontId="13" fillId="24" borderId="1" xfId="7" applyNumberFormat="1" applyFont="1" applyFill="1" applyBorder="1" applyAlignment="1">
      <alignment horizontal="center" vertical="center"/>
    </xf>
    <xf numFmtId="166" fontId="13" fillId="19" borderId="1" xfId="7" applyNumberFormat="1" applyFont="1" applyFill="1" applyBorder="1" applyAlignment="1">
      <alignment horizontal="center" vertical="center"/>
    </xf>
    <xf numFmtId="166" fontId="8" fillId="0" borderId="1" xfId="3" applyNumberFormat="1" applyFont="1" applyBorder="1" applyAlignment="1">
      <alignment horizontal="center" vertical="center"/>
    </xf>
    <xf numFmtId="164" fontId="13" fillId="26" borderId="1" xfId="7" applyNumberFormat="1" applyFont="1" applyFill="1" applyBorder="1" applyAlignment="1">
      <alignment horizontal="center" vertical="center"/>
    </xf>
    <xf numFmtId="166" fontId="13" fillId="0" borderId="1" xfId="3" applyNumberFormat="1" applyFont="1" applyBorder="1" applyAlignment="1">
      <alignment horizontal="center" vertical="center"/>
    </xf>
    <xf numFmtId="164" fontId="13" fillId="27" borderId="1" xfId="7" applyNumberFormat="1" applyFont="1" applyFill="1" applyBorder="1" applyAlignment="1">
      <alignment horizontal="center" vertical="center"/>
    </xf>
    <xf numFmtId="164" fontId="13" fillId="4" borderId="1" xfId="7" applyNumberFormat="1" applyFont="1" applyFill="1" applyBorder="1" applyAlignment="1">
      <alignment horizontal="center" vertical="center"/>
    </xf>
    <xf numFmtId="0" fontId="8" fillId="0" borderId="14" xfId="3" applyFont="1" applyBorder="1" applyAlignment="1">
      <alignment vertical="center"/>
    </xf>
    <xf numFmtId="164" fontId="8" fillId="0" borderId="14" xfId="7" applyNumberFormat="1" applyFont="1" applyFill="1" applyBorder="1" applyAlignment="1">
      <alignment horizontal="center" vertical="center"/>
    </xf>
    <xf numFmtId="166" fontId="8" fillId="0" borderId="14" xfId="7" applyNumberFormat="1" applyFont="1" applyFill="1" applyBorder="1" applyAlignment="1">
      <alignment horizontal="center" vertical="center"/>
    </xf>
    <xf numFmtId="0" fontId="13" fillId="0" borderId="1" xfId="3" applyFont="1" applyBorder="1"/>
    <xf numFmtId="0" fontId="58" fillId="0" borderId="0" xfId="3" applyFont="1"/>
    <xf numFmtId="164" fontId="70" fillId="0" borderId="0" xfId="3" applyNumberFormat="1" applyFont="1"/>
    <xf numFmtId="164" fontId="71" fillId="0" borderId="0" xfId="3" applyNumberFormat="1" applyFont="1"/>
    <xf numFmtId="165" fontId="71" fillId="0" borderId="0" xfId="3" applyNumberFormat="1" applyFont="1"/>
    <xf numFmtId="3" fontId="71" fillId="0" borderId="0" xfId="3" applyNumberFormat="1" applyFont="1"/>
    <xf numFmtId="165" fontId="70" fillId="0" borderId="0" xfId="3" applyNumberFormat="1" applyFont="1"/>
    <xf numFmtId="0" fontId="70" fillId="0" borderId="0" xfId="3" applyFont="1" applyAlignment="1">
      <alignment horizontal="center"/>
    </xf>
    <xf numFmtId="164" fontId="8" fillId="0" borderId="0" xfId="3" applyNumberFormat="1" applyFont="1"/>
    <xf numFmtId="0" fontId="58" fillId="0" borderId="0" xfId="3" applyFont="1" applyAlignment="1">
      <alignment wrapText="1"/>
    </xf>
    <xf numFmtId="165" fontId="8" fillId="0" borderId="0" xfId="3" applyNumberFormat="1" applyFont="1"/>
    <xf numFmtId="0" fontId="8" fillId="0" borderId="8" xfId="3" applyFont="1" applyBorder="1"/>
    <xf numFmtId="0" fontId="8" fillId="0" borderId="1" xfId="3" applyFont="1" applyBorder="1"/>
    <xf numFmtId="0" fontId="8" fillId="0" borderId="0" xfId="3" applyFont="1" applyAlignment="1">
      <alignment wrapText="1"/>
    </xf>
    <xf numFmtId="164" fontId="8" fillId="0" borderId="0" xfId="3" applyNumberFormat="1" applyFont="1" applyAlignment="1">
      <alignment wrapText="1"/>
    </xf>
    <xf numFmtId="0" fontId="70" fillId="0" borderId="0" xfId="3" applyFont="1"/>
    <xf numFmtId="0" fontId="70" fillId="0" borderId="0" xfId="3" applyFont="1" applyAlignment="1">
      <alignment wrapText="1"/>
    </xf>
    <xf numFmtId="0" fontId="8" fillId="4" borderId="0" xfId="14" applyFont="1" applyFill="1"/>
    <xf numFmtId="0" fontId="72" fillId="0" borderId="0" xfId="14" applyFont="1"/>
    <xf numFmtId="0" fontId="28" fillId="0" borderId="0" xfId="16" applyFont="1"/>
    <xf numFmtId="0" fontId="27" fillId="0" borderId="12" xfId="16" applyFont="1" applyBorder="1" applyAlignment="1">
      <alignment horizontal="center" vertical="center" wrapText="1"/>
    </xf>
    <xf numFmtId="0" fontId="27" fillId="0" borderId="0" xfId="14" applyFont="1" applyAlignment="1">
      <alignment vertical="center" wrapText="1"/>
    </xf>
    <xf numFmtId="0" fontId="28" fillId="0" borderId="1" xfId="16" applyFont="1" applyBorder="1" applyAlignment="1">
      <alignment horizontal="center" vertical="top" wrapText="1"/>
    </xf>
    <xf numFmtId="0" fontId="27" fillId="0" borderId="0" xfId="16" applyFont="1"/>
    <xf numFmtId="0" fontId="73" fillId="0" borderId="34" xfId="14" applyFont="1" applyBorder="1" applyAlignment="1">
      <alignment horizontal="justify" vertical="center" wrapText="1"/>
    </xf>
    <xf numFmtId="0" fontId="73" fillId="0" borderId="35" xfId="14" applyFont="1" applyBorder="1" applyAlignment="1">
      <alignment horizontal="justify" vertical="center" wrapText="1"/>
    </xf>
    <xf numFmtId="0" fontId="73" fillId="0" borderId="36" xfId="14" applyFont="1" applyBorder="1" applyAlignment="1">
      <alignment horizontal="justify" vertical="center" wrapText="1"/>
    </xf>
    <xf numFmtId="0" fontId="28" fillId="0" borderId="1" xfId="16" applyFont="1" applyBorder="1" applyAlignment="1">
      <alignment horizontal="left" vertical="center"/>
    </xf>
    <xf numFmtId="3" fontId="75" fillId="0" borderId="1" xfId="7" applyNumberFormat="1" applyFont="1" applyFill="1" applyBorder="1" applyAlignment="1">
      <alignment horizontal="center" vertical="center" wrapText="1"/>
    </xf>
    <xf numFmtId="3" fontId="28" fillId="0" borderId="1" xfId="7" applyNumberFormat="1" applyFont="1" applyFill="1" applyBorder="1" applyAlignment="1">
      <alignment horizontal="center" vertical="center"/>
    </xf>
    <xf numFmtId="166" fontId="28" fillId="0" borderId="1" xfId="17" applyNumberFormat="1" applyFont="1" applyFill="1" applyBorder="1" applyAlignment="1">
      <alignment horizontal="center" vertical="center"/>
    </xf>
    <xf numFmtId="3" fontId="75" fillId="0" borderId="1" xfId="7" applyNumberFormat="1" applyFont="1" applyFill="1" applyBorder="1" applyAlignment="1">
      <alignment horizontal="center" vertical="center"/>
    </xf>
    <xf numFmtId="3" fontId="28" fillId="0" borderId="1" xfId="17" applyNumberFormat="1" applyFont="1" applyFill="1" applyBorder="1" applyAlignment="1">
      <alignment horizontal="center" vertical="center"/>
    </xf>
    <xf numFmtId="3" fontId="76" fillId="0" borderId="1" xfId="7" applyNumberFormat="1" applyFont="1" applyFill="1" applyBorder="1" applyAlignment="1">
      <alignment horizontal="center" vertical="center"/>
    </xf>
    <xf numFmtId="3" fontId="76" fillId="0" borderId="1" xfId="7" applyNumberFormat="1" applyFont="1" applyFill="1" applyBorder="1" applyAlignment="1">
      <alignment horizontal="center" vertical="center" wrapText="1"/>
    </xf>
    <xf numFmtId="166" fontId="76" fillId="0" borderId="1" xfId="17" applyNumberFormat="1" applyFont="1" applyFill="1" applyBorder="1" applyAlignment="1">
      <alignment horizontal="center" vertical="center"/>
    </xf>
    <xf numFmtId="0" fontId="77" fillId="0" borderId="1" xfId="16" applyFont="1" applyBorder="1" applyAlignment="1">
      <alignment horizontal="left" vertical="center"/>
    </xf>
    <xf numFmtId="3" fontId="77" fillId="0" borderId="1" xfId="7" applyNumberFormat="1" applyFont="1" applyFill="1" applyBorder="1" applyAlignment="1">
      <alignment horizontal="center" vertical="center" wrapText="1"/>
    </xf>
    <xf numFmtId="3" fontId="77" fillId="0" borderId="1" xfId="7" applyNumberFormat="1" applyFont="1" applyFill="1" applyBorder="1" applyAlignment="1">
      <alignment horizontal="center" vertical="center"/>
    </xf>
    <xf numFmtId="166" fontId="77" fillId="0" borderId="1" xfId="17" applyNumberFormat="1" applyFont="1" applyFill="1" applyBorder="1" applyAlignment="1">
      <alignment horizontal="center" vertical="center"/>
    </xf>
    <xf numFmtId="166" fontId="28" fillId="20" borderId="1" xfId="17" applyNumberFormat="1" applyFont="1" applyFill="1" applyBorder="1" applyAlignment="1">
      <alignment horizontal="center" vertical="center"/>
    </xf>
    <xf numFmtId="3" fontId="28" fillId="0" borderId="1" xfId="17" quotePrefix="1" applyNumberFormat="1" applyFont="1" applyFill="1" applyBorder="1" applyAlignment="1">
      <alignment horizontal="center" vertical="center"/>
    </xf>
    <xf numFmtId="166" fontId="28" fillId="0" borderId="1" xfId="17" quotePrefix="1" applyNumberFormat="1" applyFont="1" applyFill="1" applyBorder="1" applyAlignment="1">
      <alignment horizontal="center" vertical="center"/>
    </xf>
    <xf numFmtId="3" fontId="28" fillId="0" borderId="1" xfId="12" applyNumberFormat="1" applyFont="1" applyBorder="1" applyAlignment="1">
      <alignment horizontal="center" vertical="center"/>
    </xf>
    <xf numFmtId="166" fontId="76" fillId="0" borderId="1" xfId="17" quotePrefix="1" applyNumberFormat="1" applyFont="1" applyFill="1" applyBorder="1" applyAlignment="1">
      <alignment horizontal="center" vertical="center"/>
    </xf>
    <xf numFmtId="0" fontId="76" fillId="0" borderId="1" xfId="16" applyFont="1" applyBorder="1" applyAlignment="1">
      <alignment horizontal="left" vertical="center"/>
    </xf>
    <xf numFmtId="0" fontId="76" fillId="0" borderId="0" xfId="16" applyFont="1"/>
    <xf numFmtId="3" fontId="28" fillId="0" borderId="1" xfId="7" quotePrefix="1" applyNumberFormat="1" applyFont="1" applyFill="1" applyBorder="1" applyAlignment="1">
      <alignment horizontal="center" vertical="center"/>
    </xf>
    <xf numFmtId="0" fontId="77" fillId="20" borderId="1" xfId="16" applyFont="1" applyFill="1" applyBorder="1" applyAlignment="1">
      <alignment horizontal="left" vertical="center"/>
    </xf>
    <xf numFmtId="3" fontId="77" fillId="0" borderId="1" xfId="7" quotePrefix="1" applyNumberFormat="1" applyFont="1" applyFill="1" applyBorder="1" applyAlignment="1">
      <alignment horizontal="center" vertical="center"/>
    </xf>
    <xf numFmtId="166" fontId="77" fillId="20" borderId="1" xfId="17" quotePrefix="1" applyNumberFormat="1" applyFont="1" applyFill="1" applyBorder="1" applyAlignment="1">
      <alignment horizontal="center" vertical="center"/>
    </xf>
    <xf numFmtId="3" fontId="77" fillId="0" borderId="1" xfId="17" quotePrefix="1" applyNumberFormat="1" applyFont="1" applyFill="1" applyBorder="1" applyAlignment="1">
      <alignment horizontal="center" vertical="center"/>
    </xf>
    <xf numFmtId="3" fontId="75" fillId="0" borderId="1" xfId="18" applyNumberFormat="1" applyFont="1" applyBorder="1" applyAlignment="1">
      <alignment horizontal="center" vertical="center" wrapText="1"/>
    </xf>
    <xf numFmtId="0" fontId="28" fillId="20" borderId="1" xfId="16" applyFont="1" applyFill="1" applyBorder="1" applyAlignment="1">
      <alignment horizontal="left" vertical="center"/>
    </xf>
    <xf numFmtId="166" fontId="77" fillId="0" borderId="1" xfId="17" quotePrefix="1" applyNumberFormat="1" applyFont="1" applyFill="1" applyBorder="1" applyAlignment="1">
      <alignment horizontal="center" vertical="center"/>
    </xf>
    <xf numFmtId="0" fontId="27" fillId="0" borderId="1" xfId="16" applyFont="1" applyBorder="1" applyAlignment="1">
      <alignment horizontal="left" vertical="center"/>
    </xf>
    <xf numFmtId="3" fontId="27" fillId="0" borderId="1" xfId="7" applyNumberFormat="1" applyFont="1" applyFill="1" applyBorder="1" applyAlignment="1">
      <alignment horizontal="center" vertical="center" wrapText="1"/>
    </xf>
    <xf numFmtId="3" fontId="73" fillId="11" borderId="1" xfId="7" applyNumberFormat="1" applyFont="1" applyFill="1" applyBorder="1" applyAlignment="1">
      <alignment horizontal="center" vertical="center"/>
    </xf>
    <xf numFmtId="166" fontId="27" fillId="0" borderId="1" xfId="17" applyNumberFormat="1" applyFont="1" applyFill="1" applyBorder="1" applyAlignment="1">
      <alignment horizontal="center" vertical="center"/>
    </xf>
    <xf numFmtId="3" fontId="27" fillId="0" borderId="1" xfId="7" applyNumberFormat="1" applyFont="1" applyFill="1" applyBorder="1" applyAlignment="1">
      <alignment horizontal="center" vertical="center"/>
    </xf>
    <xf numFmtId="3" fontId="27" fillId="11" borderId="1" xfId="7" applyNumberFormat="1" applyFont="1" applyFill="1" applyBorder="1" applyAlignment="1">
      <alignment horizontal="center" vertical="center"/>
    </xf>
    <xf numFmtId="3" fontId="27" fillId="0" borderId="1" xfId="17" applyNumberFormat="1" applyFont="1" applyFill="1" applyBorder="1" applyAlignment="1">
      <alignment horizontal="center" vertical="center"/>
    </xf>
    <xf numFmtId="166" fontId="15" fillId="8" borderId="1" xfId="17" applyNumberFormat="1" applyFont="1" applyFill="1" applyBorder="1" applyAlignment="1">
      <alignment horizontal="center" vertical="center"/>
    </xf>
    <xf numFmtId="3" fontId="28" fillId="0" borderId="0" xfId="16" applyNumberFormat="1" applyFont="1"/>
    <xf numFmtId="165" fontId="15" fillId="8" borderId="0" xfId="16" applyNumberFormat="1" applyFont="1" applyFill="1"/>
    <xf numFmtId="3" fontId="77" fillId="0" borderId="0" xfId="16" applyNumberFormat="1" applyFont="1"/>
    <xf numFmtId="165" fontId="77" fillId="0" borderId="0" xfId="16" applyNumberFormat="1" applyFont="1"/>
    <xf numFmtId="3" fontId="78" fillId="0" borderId="0" xfId="16" applyNumberFormat="1" applyFont="1"/>
    <xf numFmtId="165" fontId="78" fillId="0" borderId="0" xfId="16" applyNumberFormat="1" applyFont="1"/>
    <xf numFmtId="3" fontId="79" fillId="0" borderId="0" xfId="16" applyNumberFormat="1" applyFont="1"/>
    <xf numFmtId="0" fontId="80" fillId="0" borderId="0" xfId="16" applyFont="1"/>
    <xf numFmtId="3" fontId="80" fillId="0" borderId="0" xfId="16" applyNumberFormat="1" applyFont="1"/>
    <xf numFmtId="0" fontId="25" fillId="11" borderId="0" xfId="14" applyFont="1" applyFill="1"/>
    <xf numFmtId="3" fontId="74" fillId="11" borderId="0" xfId="16" applyNumberFormat="1" applyFont="1" applyFill="1"/>
    <xf numFmtId="165" fontId="74" fillId="11" borderId="0" xfId="16" applyNumberFormat="1" applyFont="1" applyFill="1"/>
    <xf numFmtId="0" fontId="25" fillId="11" borderId="1" xfId="14" applyFont="1" applyFill="1" applyBorder="1" applyAlignment="1">
      <alignment wrapText="1"/>
    </xf>
    <xf numFmtId="3" fontId="25" fillId="11" borderId="37" xfId="7" applyNumberFormat="1" applyFont="1" applyFill="1" applyBorder="1" applyAlignment="1">
      <alignment horizontal="center" vertical="center"/>
    </xf>
    <xf numFmtId="0" fontId="8" fillId="0" borderId="0" xfId="14" applyFont="1" applyAlignment="1">
      <alignment vertical="top"/>
    </xf>
    <xf numFmtId="0" fontId="74" fillId="11" borderId="0" xfId="16" applyFont="1" applyFill="1"/>
    <xf numFmtId="3" fontId="25" fillId="11" borderId="1" xfId="7" applyNumberFormat="1" applyFont="1" applyFill="1" applyBorder="1" applyAlignment="1">
      <alignment horizontal="center" vertical="center"/>
    </xf>
    <xf numFmtId="0" fontId="6" fillId="20" borderId="1" xfId="14" applyFont="1" applyFill="1" applyBorder="1" applyAlignment="1">
      <alignment wrapText="1"/>
    </xf>
    <xf numFmtId="0" fontId="81" fillId="0" borderId="12" xfId="14" applyFont="1" applyBorder="1" applyAlignment="1">
      <alignment horizontal="left" vertical="center"/>
    </xf>
    <xf numFmtId="0" fontId="81" fillId="0" borderId="13" xfId="14" applyFont="1" applyBorder="1" applyAlignment="1">
      <alignment horizontal="left" vertical="center" wrapText="1"/>
    </xf>
    <xf numFmtId="0" fontId="81" fillId="0" borderId="13" xfId="14" applyFont="1" applyBorder="1" applyAlignment="1">
      <alignment horizontal="left" vertical="center"/>
    </xf>
    <xf numFmtId="0" fontId="81" fillId="0" borderId="14" xfId="14" applyFont="1" applyBorder="1" applyAlignment="1">
      <alignment horizontal="left" vertical="center"/>
    </xf>
    <xf numFmtId="0" fontId="27" fillId="0" borderId="1" xfId="14" applyFont="1" applyBorder="1" applyAlignment="1">
      <alignment horizontal="center" vertical="top" wrapText="1"/>
    </xf>
    <xf numFmtId="0" fontId="27" fillId="0" borderId="1" xfId="16" applyFont="1" applyBorder="1" applyAlignment="1">
      <alignment horizontal="center" vertical="top" wrapText="1"/>
    </xf>
    <xf numFmtId="0" fontId="28" fillId="0" borderId="1" xfId="14" applyFont="1" applyBorder="1" applyAlignment="1">
      <alignment horizontal="left" vertical="center"/>
    </xf>
    <xf numFmtId="3" fontId="75" fillId="0" borderId="1" xfId="9" applyNumberFormat="1" applyFont="1" applyBorder="1" applyAlignment="1">
      <alignment horizontal="center" vertical="center" wrapText="1"/>
    </xf>
    <xf numFmtId="3" fontId="28" fillId="0" borderId="1" xfId="14" applyNumberFormat="1" applyFont="1" applyBorder="1" applyAlignment="1">
      <alignment horizontal="center" vertical="center"/>
    </xf>
    <xf numFmtId="166" fontId="28" fillId="0" borderId="1" xfId="14" applyNumberFormat="1" applyFont="1" applyBorder="1" applyAlignment="1">
      <alignment horizontal="center" vertical="center"/>
    </xf>
    <xf numFmtId="166" fontId="75" fillId="0" borderId="1" xfId="7" applyNumberFormat="1" applyFont="1" applyFill="1" applyBorder="1" applyAlignment="1">
      <alignment horizontal="center" vertical="center" wrapText="1"/>
    </xf>
    <xf numFmtId="3" fontId="75" fillId="0" borderId="1" xfId="7" quotePrefix="1" applyNumberFormat="1" applyFont="1" applyFill="1" applyBorder="1" applyAlignment="1">
      <alignment horizontal="center" vertical="center" wrapText="1"/>
    </xf>
    <xf numFmtId="3" fontId="28" fillId="0" borderId="1" xfId="14" quotePrefix="1" applyNumberFormat="1" applyFont="1" applyBorder="1" applyAlignment="1">
      <alignment horizontal="center" vertical="center"/>
    </xf>
    <xf numFmtId="0" fontId="28" fillId="0" borderId="1" xfId="14" applyFont="1" applyBorder="1" applyAlignment="1">
      <alignment horizontal="left"/>
    </xf>
    <xf numFmtId="0" fontId="28" fillId="0" borderId="1" xfId="14" applyFont="1" applyBorder="1" applyAlignment="1">
      <alignment horizontal="center" vertical="center"/>
    </xf>
    <xf numFmtId="0" fontId="76" fillId="0" borderId="1" xfId="14" applyFont="1" applyBorder="1" applyAlignment="1">
      <alignment horizontal="left"/>
    </xf>
    <xf numFmtId="3" fontId="76" fillId="0" borderId="1" xfId="14" applyNumberFormat="1" applyFont="1" applyBorder="1" applyAlignment="1">
      <alignment horizontal="center" vertical="center"/>
    </xf>
    <xf numFmtId="166" fontId="76" fillId="0" borderId="1" xfId="14" applyNumberFormat="1" applyFont="1" applyBorder="1" applyAlignment="1">
      <alignment horizontal="center" vertical="center"/>
    </xf>
    <xf numFmtId="166" fontId="76" fillId="0" borderId="1" xfId="7" applyNumberFormat="1" applyFont="1" applyFill="1" applyBorder="1" applyAlignment="1">
      <alignment horizontal="center" vertical="center" wrapText="1"/>
    </xf>
    <xf numFmtId="0" fontId="85" fillId="0" borderId="0" xfId="14" applyFont="1"/>
    <xf numFmtId="0" fontId="77" fillId="0" borderId="1" xfId="14" applyFont="1" applyBorder="1" applyAlignment="1">
      <alignment horizontal="left"/>
    </xf>
    <xf numFmtId="166" fontId="77" fillId="0" borderId="1" xfId="14" applyNumberFormat="1" applyFont="1" applyBorder="1" applyAlignment="1">
      <alignment horizontal="center" vertical="center"/>
    </xf>
    <xf numFmtId="3" fontId="77" fillId="0" borderId="1" xfId="9" applyNumberFormat="1" applyFont="1" applyBorder="1" applyAlignment="1">
      <alignment horizontal="center" vertical="center" wrapText="1"/>
    </xf>
    <xf numFmtId="3" fontId="77" fillId="0" borderId="1" xfId="7" quotePrefix="1" applyNumberFormat="1" applyFont="1" applyFill="1" applyBorder="1" applyAlignment="1">
      <alignment horizontal="center" vertical="center" wrapText="1"/>
    </xf>
    <xf numFmtId="3" fontId="77" fillId="0" borderId="1" xfId="14" applyNumberFormat="1" applyFont="1" applyBorder="1" applyAlignment="1">
      <alignment horizontal="center" vertical="center"/>
    </xf>
    <xf numFmtId="3" fontId="76" fillId="0" borderId="1" xfId="7" quotePrefix="1" applyNumberFormat="1" applyFont="1" applyFill="1" applyBorder="1" applyAlignment="1">
      <alignment horizontal="center" vertical="center" wrapText="1"/>
    </xf>
    <xf numFmtId="0" fontId="27" fillId="11" borderId="1" xfId="14" applyFont="1" applyFill="1" applyBorder="1" applyAlignment="1">
      <alignment horizontal="left"/>
    </xf>
    <xf numFmtId="3" fontId="86" fillId="11" borderId="1" xfId="9" applyNumberFormat="1" applyFont="1" applyFill="1" applyBorder="1" applyAlignment="1">
      <alignment horizontal="center" vertical="center" wrapText="1"/>
    </xf>
    <xf numFmtId="166" fontId="27" fillId="4" borderId="1" xfId="14" applyNumberFormat="1" applyFont="1" applyFill="1" applyBorder="1" applyAlignment="1">
      <alignment horizontal="center" vertical="center"/>
    </xf>
    <xf numFmtId="166" fontId="27" fillId="0" borderId="1" xfId="14" applyNumberFormat="1" applyFont="1" applyBorder="1" applyAlignment="1">
      <alignment horizontal="center" vertical="center"/>
    </xf>
    <xf numFmtId="3" fontId="15" fillId="11" borderId="1" xfId="9" applyNumberFormat="1" applyFont="1" applyFill="1" applyBorder="1" applyAlignment="1">
      <alignment horizontal="center" vertical="center" wrapText="1"/>
    </xf>
    <xf numFmtId="3" fontId="77" fillId="11" borderId="1" xfId="7" quotePrefix="1" applyNumberFormat="1" applyFont="1" applyFill="1" applyBorder="1" applyAlignment="1">
      <alignment horizontal="center" vertical="center" wrapText="1"/>
    </xf>
    <xf numFmtId="166" fontId="86" fillId="11" borderId="1" xfId="7" applyNumberFormat="1" applyFont="1" applyFill="1" applyBorder="1" applyAlignment="1">
      <alignment horizontal="center" vertical="center" wrapText="1"/>
    </xf>
    <xf numFmtId="3" fontId="27" fillId="11" borderId="1" xfId="14" applyNumberFormat="1" applyFont="1" applyFill="1" applyBorder="1" applyAlignment="1">
      <alignment horizontal="center" vertical="center"/>
    </xf>
    <xf numFmtId="165" fontId="8" fillId="11" borderId="0" xfId="14" applyNumberFormat="1" applyFont="1" applyFill="1"/>
    <xf numFmtId="3" fontId="6" fillId="0" borderId="0" xfId="14" applyNumberFormat="1" applyFont="1"/>
    <xf numFmtId="165" fontId="6" fillId="0" borderId="0" xfId="14" applyNumberFormat="1" applyFont="1"/>
    <xf numFmtId="3" fontId="16" fillId="0" borderId="0" xfId="14" applyNumberFormat="1" applyFont="1"/>
    <xf numFmtId="165" fontId="16" fillId="11" borderId="0" xfId="14" applyNumberFormat="1" applyFont="1" applyFill="1"/>
    <xf numFmtId="0" fontId="28" fillId="0" borderId="0" xfId="14" applyFont="1"/>
    <xf numFmtId="165" fontId="15" fillId="0" borderId="0" xfId="14" applyNumberFormat="1" applyFont="1"/>
    <xf numFmtId="0" fontId="15" fillId="0" borderId="0" xfId="14" applyFont="1"/>
    <xf numFmtId="165" fontId="8" fillId="0" borderId="0" xfId="14" applyNumberFormat="1" applyFont="1"/>
    <xf numFmtId="0" fontId="8" fillId="11" borderId="0" xfId="14" applyFont="1" applyFill="1"/>
    <xf numFmtId="0" fontId="28" fillId="0" borderId="0" xfId="14" applyFont="1" applyAlignment="1">
      <alignment vertical="top"/>
    </xf>
    <xf numFmtId="0" fontId="28" fillId="11" borderId="0" xfId="14" applyFont="1" applyFill="1" applyAlignment="1">
      <alignment vertical="top"/>
    </xf>
    <xf numFmtId="0" fontId="28" fillId="11" borderId="0" xfId="14" applyFont="1" applyFill="1" applyAlignment="1">
      <alignment vertical="top" wrapText="1"/>
    </xf>
    <xf numFmtId="165" fontId="28" fillId="0" borderId="0" xfId="14" applyNumberFormat="1" applyFont="1" applyAlignment="1">
      <alignment vertical="top" wrapText="1"/>
    </xf>
    <xf numFmtId="0" fontId="28" fillId="0" borderId="0" xfId="14" applyFont="1" applyAlignment="1">
      <alignment vertical="top" wrapText="1"/>
    </xf>
    <xf numFmtId="0" fontId="13" fillId="11" borderId="0" xfId="14" applyFont="1" applyFill="1"/>
    <xf numFmtId="0" fontId="8" fillId="11" borderId="1" xfId="14" applyFont="1" applyFill="1" applyBorder="1" applyAlignment="1">
      <alignment vertical="center" wrapText="1"/>
    </xf>
    <xf numFmtId="3" fontId="8" fillId="11" borderId="1" xfId="14" applyNumberFormat="1" applyFont="1" applyFill="1" applyBorder="1" applyAlignment="1">
      <alignment horizontal="center" vertical="center"/>
    </xf>
    <xf numFmtId="0" fontId="82" fillId="0" borderId="0" xfId="14" applyFont="1"/>
    <xf numFmtId="0" fontId="84" fillId="11" borderId="0" xfId="14" applyFont="1" applyFill="1"/>
    <xf numFmtId="0" fontId="10" fillId="0" borderId="19" xfId="19" applyFont="1" applyBorder="1" applyAlignment="1">
      <alignment horizontal="center" vertical="top" wrapText="1"/>
    </xf>
    <xf numFmtId="0" fontId="10" fillId="11" borderId="1" xfId="14" applyFont="1" applyFill="1" applyBorder="1" applyAlignment="1" applyProtection="1">
      <alignment horizontal="center" vertical="top" wrapText="1"/>
      <protection locked="0" hidden="1"/>
    </xf>
    <xf numFmtId="0" fontId="26" fillId="11" borderId="1" xfId="14" applyFont="1" applyFill="1" applyBorder="1" applyAlignment="1" applyProtection="1">
      <alignment horizontal="center" vertical="top" wrapText="1"/>
      <protection locked="0" hidden="1"/>
    </xf>
    <xf numFmtId="0" fontId="10" fillId="0" borderId="1" xfId="19" applyFont="1" applyBorder="1" applyAlignment="1">
      <alignment horizontal="center" vertical="top" wrapText="1"/>
    </xf>
    <xf numFmtId="0" fontId="10" fillId="11" borderId="12" xfId="14" applyFont="1" applyFill="1" applyBorder="1" applyAlignment="1" applyProtection="1">
      <alignment horizontal="center" vertical="top" wrapText="1"/>
      <protection locked="0" hidden="1"/>
    </xf>
    <xf numFmtId="0" fontId="8" fillId="0" borderId="0" xfId="14" applyFont="1" applyAlignment="1">
      <alignment wrapText="1"/>
    </xf>
    <xf numFmtId="0" fontId="8" fillId="0" borderId="1" xfId="14" applyFont="1" applyBorder="1" applyAlignment="1">
      <alignment vertical="center" wrapText="1"/>
    </xf>
    <xf numFmtId="3" fontId="8" fillId="0" borderId="8" xfId="14" applyNumberFormat="1" applyFont="1" applyBorder="1" applyAlignment="1">
      <alignment horizontal="center" vertical="center"/>
    </xf>
    <xf numFmtId="3" fontId="8" fillId="11" borderId="15" xfId="14" applyNumberFormat="1" applyFont="1" applyFill="1" applyBorder="1" applyAlignment="1">
      <alignment horizontal="center" vertical="center"/>
    </xf>
    <xf numFmtId="3" fontId="8" fillId="11" borderId="36" xfId="14" applyNumberFormat="1" applyFont="1" applyFill="1" applyBorder="1"/>
    <xf numFmtId="166" fontId="8" fillId="11" borderId="36" xfId="14" applyNumberFormat="1" applyFont="1" applyFill="1" applyBorder="1"/>
    <xf numFmtId="3" fontId="8" fillId="11" borderId="15" xfId="14" applyNumberFormat="1" applyFont="1" applyFill="1" applyBorder="1"/>
    <xf numFmtId="3" fontId="8" fillId="11" borderId="8" xfId="20" applyNumberFormat="1" applyFont="1" applyFill="1" applyBorder="1" applyAlignment="1">
      <alignment horizontal="center" wrapText="1"/>
    </xf>
    <xf numFmtId="166" fontId="6" fillId="11" borderId="36" xfId="14" applyNumberFormat="1" applyFont="1" applyFill="1" applyBorder="1"/>
    <xf numFmtId="0" fontId="6" fillId="0" borderId="1" xfId="14" applyFont="1" applyBorder="1" applyAlignment="1">
      <alignment vertical="center" wrapText="1"/>
    </xf>
    <xf numFmtId="3" fontId="6" fillId="0" borderId="1" xfId="14" applyNumberFormat="1" applyFont="1" applyBorder="1" applyAlignment="1">
      <alignment horizontal="center" vertical="center"/>
    </xf>
    <xf numFmtId="3" fontId="6" fillId="11" borderId="1" xfId="14" applyNumberFormat="1" applyFont="1" applyFill="1" applyBorder="1" applyAlignment="1">
      <alignment horizontal="center" vertical="center"/>
    </xf>
    <xf numFmtId="3" fontId="6" fillId="0" borderId="8" xfId="14" applyNumberFormat="1" applyFont="1" applyBorder="1" applyAlignment="1">
      <alignment horizontal="center" vertical="center"/>
    </xf>
    <xf numFmtId="3" fontId="6" fillId="11" borderId="15" xfId="14" applyNumberFormat="1" applyFont="1" applyFill="1" applyBorder="1" applyAlignment="1">
      <alignment horizontal="center" vertical="center"/>
    </xf>
    <xf numFmtId="3" fontId="6" fillId="11" borderId="36" xfId="14" applyNumberFormat="1" applyFont="1" applyFill="1" applyBorder="1"/>
    <xf numFmtId="3" fontId="6" fillId="11" borderId="15" xfId="14" applyNumberFormat="1" applyFont="1" applyFill="1" applyBorder="1"/>
    <xf numFmtId="0" fontId="6" fillId="0" borderId="0" xfId="14" applyFont="1"/>
    <xf numFmtId="3" fontId="8" fillId="11" borderId="8" xfId="14" applyNumberFormat="1" applyFont="1" applyFill="1" applyBorder="1" applyAlignment="1">
      <alignment horizontal="center" vertical="center"/>
    </xf>
    <xf numFmtId="3" fontId="8" fillId="0" borderId="1" xfId="14" quotePrefix="1" applyNumberFormat="1" applyFont="1" applyBorder="1" applyAlignment="1">
      <alignment horizontal="center" vertical="center"/>
    </xf>
    <xf numFmtId="3" fontId="8" fillId="11" borderId="1" xfId="14" quotePrefix="1" applyNumberFormat="1" applyFont="1" applyFill="1" applyBorder="1" applyAlignment="1">
      <alignment horizontal="center" vertical="center"/>
    </xf>
    <xf numFmtId="0" fontId="85" fillId="0" borderId="1" xfId="14" applyFont="1" applyBorder="1" applyAlignment="1">
      <alignment vertical="center" wrapText="1"/>
    </xf>
    <xf numFmtId="3" fontId="85" fillId="0" borderId="1" xfId="14" applyNumberFormat="1" applyFont="1" applyBorder="1" applyAlignment="1">
      <alignment horizontal="center" vertical="center"/>
    </xf>
    <xf numFmtId="3" fontId="85" fillId="11" borderId="1" xfId="14" applyNumberFormat="1" applyFont="1" applyFill="1" applyBorder="1" applyAlignment="1">
      <alignment horizontal="center" vertical="center"/>
    </xf>
    <xf numFmtId="3" fontId="85" fillId="0" borderId="8" xfId="14" applyNumberFormat="1" applyFont="1" applyBorder="1" applyAlignment="1">
      <alignment horizontal="center" vertical="center"/>
    </xf>
    <xf numFmtId="3" fontId="85" fillId="11" borderId="15" xfId="14" applyNumberFormat="1" applyFont="1" applyFill="1" applyBorder="1" applyAlignment="1">
      <alignment horizontal="center" vertical="center"/>
    </xf>
    <xf numFmtId="3" fontId="85" fillId="11" borderId="36" xfId="14" applyNumberFormat="1" applyFont="1" applyFill="1" applyBorder="1"/>
    <xf numFmtId="3" fontId="85" fillId="11" borderId="15" xfId="14" applyNumberFormat="1" applyFont="1" applyFill="1" applyBorder="1"/>
    <xf numFmtId="0" fontId="13" fillId="0" borderId="1" xfId="14" applyFont="1" applyBorder="1" applyAlignment="1">
      <alignment vertical="center" wrapText="1"/>
    </xf>
    <xf numFmtId="3" fontId="13" fillId="20" borderId="1" xfId="14" applyNumberFormat="1" applyFont="1" applyFill="1" applyBorder="1" applyAlignment="1">
      <alignment horizontal="center" vertical="center"/>
    </xf>
    <xf numFmtId="3" fontId="13" fillId="0" borderId="1" xfId="14" applyNumberFormat="1" applyFont="1" applyBorder="1" applyAlignment="1">
      <alignment horizontal="center" vertical="center"/>
    </xf>
    <xf numFmtId="3" fontId="13" fillId="11" borderId="1" xfId="14" applyNumberFormat="1" applyFont="1" applyFill="1" applyBorder="1" applyAlignment="1">
      <alignment horizontal="center" vertical="center"/>
    </xf>
    <xf numFmtId="3" fontId="13" fillId="11" borderId="8" xfId="14" applyNumberFormat="1" applyFont="1" applyFill="1" applyBorder="1" applyAlignment="1">
      <alignment horizontal="center" vertical="center"/>
    </xf>
    <xf numFmtId="3" fontId="13" fillId="11" borderId="15" xfId="14" applyNumberFormat="1" applyFont="1" applyFill="1" applyBorder="1" applyAlignment="1">
      <alignment horizontal="center" vertical="center"/>
    </xf>
    <xf numFmtId="3" fontId="26" fillId="11" borderId="15" xfId="14" applyNumberFormat="1" applyFont="1" applyFill="1" applyBorder="1" applyAlignment="1">
      <alignment horizontal="center" vertical="center"/>
    </xf>
    <xf numFmtId="3" fontId="13" fillId="11" borderId="36" xfId="14" applyNumberFormat="1" applyFont="1" applyFill="1" applyBorder="1"/>
    <xf numFmtId="166" fontId="16" fillId="11" borderId="36" xfId="14" applyNumberFormat="1" applyFont="1" applyFill="1" applyBorder="1"/>
    <xf numFmtId="3" fontId="13" fillId="11" borderId="15" xfId="14" applyNumberFormat="1" applyFont="1" applyFill="1" applyBorder="1"/>
    <xf numFmtId="165" fontId="16" fillId="0" borderId="0" xfId="14" applyNumberFormat="1" applyFont="1"/>
    <xf numFmtId="3" fontId="13" fillId="0" borderId="0" xfId="14" applyNumberFormat="1" applyFont="1"/>
    <xf numFmtId="166" fontId="6" fillId="11" borderId="0" xfId="14" applyNumberFormat="1" applyFont="1" applyFill="1"/>
    <xf numFmtId="165" fontId="6" fillId="11" borderId="0" xfId="14" applyNumberFormat="1" applyFont="1" applyFill="1"/>
    <xf numFmtId="166" fontId="25" fillId="11" borderId="36" xfId="14" applyNumberFormat="1" applyFont="1" applyFill="1" applyBorder="1"/>
    <xf numFmtId="0" fontId="16" fillId="0" borderId="0" xfId="14" applyFont="1"/>
    <xf numFmtId="0" fontId="82" fillId="0" borderId="0" xfId="16" applyFont="1"/>
    <xf numFmtId="0" fontId="8" fillId="0" borderId="0" xfId="16" applyFont="1"/>
    <xf numFmtId="0" fontId="72" fillId="0" borderId="0" xfId="16" applyFont="1"/>
    <xf numFmtId="0" fontId="13" fillId="0" borderId="1" xfId="16" applyFont="1" applyBorder="1" applyAlignment="1">
      <alignment horizontal="center" vertical="center" wrapText="1"/>
    </xf>
    <xf numFmtId="0" fontId="8" fillId="0" borderId="1" xfId="12" applyFont="1" applyBorder="1" applyAlignment="1">
      <alignment vertical="center"/>
    </xf>
    <xf numFmtId="164" fontId="17" fillId="0" borderId="1" xfId="7" applyNumberFormat="1" applyFont="1" applyFill="1" applyBorder="1" applyAlignment="1">
      <alignment horizontal="center" vertical="center" wrapText="1"/>
    </xf>
    <xf numFmtId="164" fontId="17" fillId="0" borderId="1" xfId="7" quotePrefix="1" applyNumberFormat="1" applyFont="1" applyFill="1" applyBorder="1" applyAlignment="1">
      <alignment horizontal="center" vertical="center" wrapText="1"/>
    </xf>
    <xf numFmtId="0" fontId="13" fillId="0" borderId="1" xfId="12" applyFont="1" applyBorder="1" applyAlignment="1">
      <alignment vertical="center"/>
    </xf>
    <xf numFmtId="164" fontId="13" fillId="20" borderId="1" xfId="7" applyNumberFormat="1" applyFont="1" applyFill="1" applyBorder="1" applyAlignment="1">
      <alignment horizontal="center" vertical="center"/>
    </xf>
    <xf numFmtId="164" fontId="10" fillId="20" borderId="1" xfId="7" quotePrefix="1" applyNumberFormat="1" applyFont="1" applyFill="1" applyBorder="1" applyAlignment="1">
      <alignment horizontal="center" vertical="center" wrapText="1"/>
    </xf>
    <xf numFmtId="165" fontId="8" fillId="0" borderId="0" xfId="16" applyNumberFormat="1" applyFont="1"/>
    <xf numFmtId="165" fontId="6" fillId="0" borderId="0" xfId="16" applyNumberFormat="1" applyFont="1"/>
    <xf numFmtId="165" fontId="6" fillId="11" borderId="0" xfId="16" applyNumberFormat="1" applyFont="1" applyFill="1"/>
    <xf numFmtId="0" fontId="19" fillId="0" borderId="0" xfId="16"/>
    <xf numFmtId="164" fontId="19" fillId="0" borderId="0" xfId="16" applyNumberFormat="1"/>
    <xf numFmtId="0" fontId="8" fillId="0" borderId="0" xfId="16" applyFont="1" applyAlignment="1">
      <alignment horizontal="left"/>
    </xf>
    <xf numFmtId="0" fontId="17" fillId="0" borderId="0" xfId="14" applyFont="1" applyAlignment="1">
      <alignment vertical="top"/>
    </xf>
    <xf numFmtId="0" fontId="13" fillId="0" borderId="1" xfId="16" applyFont="1" applyBorder="1" applyAlignment="1" applyProtection="1">
      <alignment vertical="center" wrapText="1"/>
      <protection locked="0" hidden="1"/>
    </xf>
    <xf numFmtId="0" fontId="16" fillId="0" borderId="1" xfId="19" applyFont="1" applyBorder="1" applyAlignment="1">
      <alignment horizontal="center" vertical="top" wrapText="1"/>
    </xf>
    <xf numFmtId="0" fontId="16" fillId="0" borderId="1" xfId="14" applyFont="1" applyBorder="1" applyAlignment="1" applyProtection="1">
      <alignment horizontal="center" vertical="top" wrapText="1"/>
      <protection locked="0" hidden="1"/>
    </xf>
    <xf numFmtId="166" fontId="8" fillId="0" borderId="1" xfId="14" applyNumberFormat="1" applyFont="1" applyBorder="1" applyAlignment="1">
      <alignment horizontal="center" vertical="center"/>
    </xf>
    <xf numFmtId="3" fontId="6" fillId="20" borderId="0" xfId="14" applyNumberFormat="1" applyFont="1" applyFill="1"/>
    <xf numFmtId="0" fontId="16" fillId="21" borderId="0" xfId="14" applyFont="1" applyFill="1"/>
    <xf numFmtId="3" fontId="8" fillId="21" borderId="0" xfId="14" applyNumberFormat="1" applyFont="1" applyFill="1"/>
    <xf numFmtId="0" fontId="8" fillId="21" borderId="0" xfId="14" applyFont="1" applyFill="1"/>
    <xf numFmtId="165" fontId="16" fillId="21" borderId="0" xfId="14" applyNumberFormat="1" applyFont="1" applyFill="1"/>
    <xf numFmtId="0" fontId="6" fillId="21" borderId="0" xfId="14" applyFont="1" applyFill="1"/>
    <xf numFmtId="0" fontId="6" fillId="0" borderId="1" xfId="12" applyFont="1" applyBorder="1" applyAlignment="1">
      <alignment vertical="center"/>
    </xf>
    <xf numFmtId="0" fontId="85" fillId="0" borderId="1" xfId="12" applyFont="1" applyBorder="1" applyAlignment="1">
      <alignment vertical="center"/>
    </xf>
    <xf numFmtId="166" fontId="85" fillId="0" borderId="1" xfId="14" applyNumberFormat="1" applyFont="1" applyBorder="1" applyAlignment="1">
      <alignment horizontal="center" vertical="center"/>
    </xf>
    <xf numFmtId="166" fontId="13" fillId="0" borderId="1" xfId="14" applyNumberFormat="1" applyFont="1" applyBorder="1" applyAlignment="1">
      <alignment horizontal="center" vertical="center"/>
    </xf>
    <xf numFmtId="166" fontId="16" fillId="0" borderId="0" xfId="14" applyNumberFormat="1" applyFont="1"/>
    <xf numFmtId="166" fontId="13" fillId="0" borderId="0" xfId="14" applyNumberFormat="1" applyFont="1"/>
    <xf numFmtId="0" fontId="87" fillId="0" borderId="0" xfId="14" applyFont="1" applyAlignment="1">
      <alignment vertical="top"/>
    </xf>
    <xf numFmtId="3" fontId="6" fillId="0" borderId="1" xfId="14" quotePrefix="1" applyNumberFormat="1" applyFont="1" applyBorder="1" applyAlignment="1">
      <alignment horizontal="center" vertical="center"/>
    </xf>
    <xf numFmtId="166" fontId="8" fillId="20" borderId="1" xfId="14" applyNumberFormat="1" applyFont="1" applyFill="1" applyBorder="1" applyAlignment="1">
      <alignment horizontal="center" vertical="center"/>
    </xf>
    <xf numFmtId="0" fontId="8" fillId="0" borderId="39" xfId="14" applyFont="1" applyBorder="1"/>
    <xf numFmtId="165" fontId="13" fillId="0" borderId="0" xfId="14" applyNumberFormat="1" applyFont="1"/>
    <xf numFmtId="0" fontId="27" fillId="0" borderId="1" xfId="16" applyFont="1" applyBorder="1" applyAlignment="1">
      <alignment vertical="center" wrapText="1"/>
    </xf>
    <xf numFmtId="0" fontId="49" fillId="0" borderId="0" xfId="0" applyFont="1" applyAlignment="1">
      <alignment horizontal="justify" vertical="center"/>
    </xf>
    <xf numFmtId="169" fontId="1" fillId="0" borderId="0" xfId="13" applyNumberFormat="1" applyFont="1"/>
    <xf numFmtId="0" fontId="0" fillId="20" borderId="0" xfId="0" applyFill="1"/>
    <xf numFmtId="0" fontId="17" fillId="0" borderId="0" xfId="0" applyFont="1"/>
    <xf numFmtId="0" fontId="49" fillId="28" borderId="16" xfId="0" applyFont="1" applyFill="1" applyBorder="1" applyAlignment="1">
      <alignment horizontal="center" vertical="top" wrapText="1"/>
    </xf>
    <xf numFmtId="0" fontId="8" fillId="0" borderId="8" xfId="3" applyFont="1" applyBorder="1" applyAlignment="1">
      <alignment vertical="center"/>
    </xf>
    <xf numFmtId="164" fontId="49" fillId="28" borderId="16" xfId="0" applyNumberFormat="1" applyFont="1" applyFill="1" applyBorder="1" applyAlignment="1">
      <alignment horizontal="center" vertical="top"/>
    </xf>
    <xf numFmtId="0" fontId="13" fillId="0" borderId="8" xfId="3" applyFont="1" applyBorder="1" applyAlignment="1">
      <alignment vertical="center"/>
    </xf>
    <xf numFmtId="164" fontId="18" fillId="28" borderId="16" xfId="0" applyNumberFormat="1" applyFont="1" applyFill="1" applyBorder="1" applyAlignment="1">
      <alignment horizontal="center" vertical="top"/>
    </xf>
    <xf numFmtId="164" fontId="17" fillId="28" borderId="16" xfId="1" applyNumberFormat="1" applyFont="1" applyFill="1" applyBorder="1" applyAlignment="1">
      <alignment horizontal="center" vertical="top"/>
    </xf>
    <xf numFmtId="164" fontId="18" fillId="28" borderId="11" xfId="0" applyNumberFormat="1" applyFont="1" applyFill="1" applyBorder="1" applyAlignment="1">
      <alignment horizontal="center" vertical="top"/>
    </xf>
    <xf numFmtId="164" fontId="17" fillId="0" borderId="0" xfId="0" applyNumberFormat="1" applyFont="1"/>
    <xf numFmtId="0" fontId="55" fillId="0" borderId="1" xfId="0" applyFont="1" applyBorder="1" applyAlignment="1">
      <alignment horizontal="center" vertical="top" wrapText="1"/>
    </xf>
    <xf numFmtId="0" fontId="55" fillId="10" borderId="1" xfId="0" applyFont="1" applyFill="1" applyBorder="1" applyAlignment="1">
      <alignment horizontal="center" vertical="top" wrapText="1"/>
    </xf>
    <xf numFmtId="0" fontId="55" fillId="8" borderId="1" xfId="0" applyFont="1" applyFill="1" applyBorder="1" applyAlignment="1">
      <alignment horizontal="center" vertical="top" wrapText="1"/>
    </xf>
    <xf numFmtId="0" fontId="8" fillId="4" borderId="1" xfId="3" applyFont="1" applyFill="1" applyBorder="1" applyAlignment="1">
      <alignment vertical="center"/>
    </xf>
    <xf numFmtId="164" fontId="1" fillId="0" borderId="1" xfId="1" applyNumberFormat="1" applyFont="1" applyBorder="1" applyAlignment="1">
      <alignment horizontal="center"/>
    </xf>
    <xf numFmtId="164" fontId="1" fillId="10" borderId="1" xfId="1" applyNumberFormat="1" applyFont="1" applyFill="1" applyBorder="1"/>
    <xf numFmtId="164" fontId="0" fillId="8" borderId="1" xfId="0" applyNumberFormat="1" applyFill="1" applyBorder="1"/>
    <xf numFmtId="169" fontId="1" fillId="8" borderId="1" xfId="13" applyNumberFormat="1" applyFont="1" applyFill="1" applyBorder="1"/>
    <xf numFmtId="0" fontId="13" fillId="4" borderId="1" xfId="3" applyFont="1" applyFill="1" applyBorder="1" applyAlignment="1">
      <alignment vertical="center"/>
    </xf>
    <xf numFmtId="164" fontId="88" fillId="0" borderId="1" xfId="1" applyNumberFormat="1" applyFont="1" applyBorder="1" applyAlignment="1">
      <alignment horizontal="center"/>
    </xf>
    <xf numFmtId="164" fontId="55" fillId="10" borderId="1" xfId="1" applyNumberFormat="1" applyFont="1" applyFill="1" applyBorder="1"/>
    <xf numFmtId="164" fontId="55" fillId="8" borderId="1" xfId="0" applyNumberFormat="1" applyFont="1" applyFill="1" applyBorder="1"/>
    <xf numFmtId="169" fontId="55" fillId="8" borderId="1" xfId="13" applyNumberFormat="1" applyFont="1" applyFill="1" applyBorder="1"/>
    <xf numFmtId="169" fontId="0" fillId="0" borderId="0" xfId="13" applyNumberFormat="1" applyFont="1"/>
    <xf numFmtId="0" fontId="0" fillId="0" borderId="0" xfId="0" applyAlignment="1">
      <alignment wrapText="1"/>
    </xf>
    <xf numFmtId="164" fontId="0" fillId="4" borderId="1" xfId="1" applyNumberFormat="1" applyFont="1" applyFill="1" applyBorder="1"/>
    <xf numFmtId="164" fontId="0" fillId="20" borderId="1" xfId="1" applyNumberFormat="1" applyFont="1" applyFill="1" applyBorder="1"/>
    <xf numFmtId="0" fontId="0" fillId="0" borderId="1" xfId="0" applyBorder="1"/>
    <xf numFmtId="0" fontId="49" fillId="0" borderId="1" xfId="0" applyFont="1" applyBorder="1" applyAlignment="1">
      <alignment horizontal="center"/>
    </xf>
    <xf numFmtId="0" fontId="49" fillId="0" borderId="13" xfId="0" applyFont="1" applyBorder="1" applyAlignment="1">
      <alignment horizontal="center"/>
    </xf>
    <xf numFmtId="3" fontId="0" fillId="0" borderId="1" xfId="0" applyNumberFormat="1" applyBorder="1"/>
    <xf numFmtId="164" fontId="88" fillId="0" borderId="1" xfId="21" applyNumberFormat="1" applyFont="1" applyBorder="1" applyAlignment="1">
      <alignment horizontal="center" vertical="center"/>
    </xf>
    <xf numFmtId="164" fontId="55" fillId="0" borderId="1" xfId="0" applyNumberFormat="1" applyFont="1" applyBorder="1" applyAlignment="1">
      <alignment horizontal="center"/>
    </xf>
    <xf numFmtId="3" fontId="55" fillId="0" borderId="0" xfId="0" applyNumberFormat="1" applyFont="1" applyAlignment="1">
      <alignment horizontal="center"/>
    </xf>
    <xf numFmtId="0" fontId="89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/>
    </xf>
    <xf numFmtId="3" fontId="89" fillId="0" borderId="1" xfId="0" applyNumberFormat="1" applyFont="1" applyBorder="1" applyAlignment="1">
      <alignment horizontal="center"/>
    </xf>
    <xf numFmtId="3" fontId="17" fillId="0" borderId="1" xfId="21" applyNumberFormat="1" applyFont="1" applyBorder="1" applyAlignment="1">
      <alignment horizontal="center" vertical="center"/>
    </xf>
    <xf numFmtId="3" fontId="89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 applyProtection="1">
      <alignment horizontal="center" vertical="top" wrapText="1"/>
      <protection locked="0" hidden="1"/>
    </xf>
    <xf numFmtId="0" fontId="8" fillId="17" borderId="1" xfId="3" applyFont="1" applyFill="1" applyBorder="1" applyAlignment="1">
      <alignment vertical="center"/>
    </xf>
    <xf numFmtId="164" fontId="17" fillId="0" borderId="1" xfId="1" applyNumberFormat="1" applyFont="1" applyBorder="1" applyAlignment="1">
      <alignment horizontal="center" vertical="center"/>
    </xf>
    <xf numFmtId="168" fontId="17" fillId="0" borderId="1" xfId="1" applyNumberFormat="1" applyFont="1" applyBorder="1" applyAlignment="1">
      <alignment horizontal="center" vertical="center"/>
    </xf>
    <xf numFmtId="0" fontId="13" fillId="17" borderId="1" xfId="3" applyFont="1" applyFill="1" applyBorder="1" applyAlignment="1">
      <alignment vertical="center"/>
    </xf>
    <xf numFmtId="3" fontId="10" fillId="0" borderId="1" xfId="0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0" fontId="13" fillId="17" borderId="0" xfId="3" applyFont="1" applyFill="1" applyAlignment="1">
      <alignment vertical="center"/>
    </xf>
    <xf numFmtId="3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3" fontId="17" fillId="0" borderId="0" xfId="0" applyNumberFormat="1" applyFont="1"/>
    <xf numFmtId="166" fontId="17" fillId="0" borderId="0" xfId="0" applyNumberFormat="1" applyFont="1"/>
    <xf numFmtId="0" fontId="26" fillId="0" borderId="1" xfId="0" applyFont="1" applyBorder="1" applyAlignment="1" applyProtection="1">
      <alignment horizontal="center" vertical="top" wrapText="1"/>
      <protection locked="0" hidden="1"/>
    </xf>
    <xf numFmtId="0" fontId="13" fillId="17" borderId="1" xfId="3" applyFont="1" applyFill="1" applyBorder="1" applyAlignment="1">
      <alignment horizontal="center" vertical="center"/>
    </xf>
    <xf numFmtId="168" fontId="55" fillId="0" borderId="1" xfId="0" applyNumberFormat="1" applyFont="1" applyBorder="1" applyAlignment="1">
      <alignment horizontal="center" vertical="top"/>
    </xf>
    <xf numFmtId="164" fontId="17" fillId="0" borderId="1" xfId="21" applyNumberFormat="1" applyFont="1" applyBorder="1" applyAlignment="1">
      <alignment horizontal="center" vertical="center"/>
    </xf>
    <xf numFmtId="164" fontId="17" fillId="4" borderId="1" xfId="21" applyNumberFormat="1" applyFont="1" applyFill="1" applyBorder="1" applyAlignment="1">
      <alignment horizontal="center" vertical="center"/>
    </xf>
    <xf numFmtId="0" fontId="0" fillId="4" borderId="0" xfId="0" applyFill="1"/>
    <xf numFmtId="164" fontId="10" fillId="0" borderId="1" xfId="21" applyNumberFormat="1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top" wrapText="1"/>
      <protection locked="0" hidden="1"/>
    </xf>
    <xf numFmtId="0" fontId="55" fillId="0" borderId="1" xfId="0" applyFont="1" applyBorder="1" applyAlignment="1">
      <alignment horizontal="center"/>
    </xf>
    <xf numFmtId="9" fontId="1" fillId="0" borderId="1" xfId="13" applyFont="1" applyBorder="1"/>
    <xf numFmtId="9" fontId="0" fillId="0" borderId="1" xfId="0" applyNumberFormat="1" applyBorder="1"/>
    <xf numFmtId="10" fontId="0" fillId="0" borderId="1" xfId="0" applyNumberFormat="1" applyBorder="1"/>
    <xf numFmtId="9" fontId="0" fillId="0" borderId="0" xfId="0" applyNumberFormat="1"/>
    <xf numFmtId="169" fontId="0" fillId="0" borderId="0" xfId="0" applyNumberFormat="1"/>
    <xf numFmtId="0" fontId="48" fillId="0" borderId="40" xfId="0" applyFont="1" applyBorder="1" applyAlignment="1">
      <alignment horizontal="center" vertical="center" wrapText="1"/>
    </xf>
    <xf numFmtId="0" fontId="48" fillId="0" borderId="45" xfId="0" applyFont="1" applyBorder="1" applyAlignment="1">
      <alignment horizontal="center" vertical="center" wrapText="1"/>
    </xf>
    <xf numFmtId="0" fontId="48" fillId="0" borderId="44" xfId="0" applyFont="1" applyBorder="1" applyAlignment="1">
      <alignment horizontal="left" vertical="center" wrapText="1"/>
    </xf>
    <xf numFmtId="0" fontId="90" fillId="0" borderId="46" xfId="0" applyFont="1" applyBorder="1" applyAlignment="1">
      <alignment horizontal="left" vertical="center" wrapText="1"/>
    </xf>
    <xf numFmtId="0" fontId="90" fillId="0" borderId="47" xfId="0" applyFont="1" applyBorder="1" applyAlignment="1">
      <alignment horizontal="center" vertical="center" wrapText="1"/>
    </xf>
    <xf numFmtId="0" fontId="90" fillId="0" borderId="48" xfId="0" applyFont="1" applyBorder="1" applyAlignment="1">
      <alignment horizontal="center" vertical="center" wrapText="1"/>
    </xf>
    <xf numFmtId="0" fontId="90" fillId="0" borderId="40" xfId="0" applyFont="1" applyBorder="1" applyAlignment="1">
      <alignment horizontal="center" vertical="center" wrapText="1"/>
    </xf>
    <xf numFmtId="0" fontId="90" fillId="0" borderId="45" xfId="0" applyFont="1" applyBorder="1" applyAlignment="1">
      <alignment horizontal="center" vertical="center" wrapText="1"/>
    </xf>
    <xf numFmtId="0" fontId="93" fillId="0" borderId="0" xfId="0" applyFont="1" applyAlignment="1">
      <alignment horizontal="right" vertical="center" wrapText="1"/>
    </xf>
    <xf numFmtId="0" fontId="93" fillId="0" borderId="50" xfId="0" applyFont="1" applyBorder="1" applyAlignment="1">
      <alignment horizontal="left" vertical="center" wrapText="1"/>
    </xf>
    <xf numFmtId="0" fontId="93" fillId="0" borderId="51" xfId="0" applyFont="1" applyBorder="1" applyAlignment="1">
      <alignment horizontal="right" vertical="center" wrapText="1"/>
    </xf>
    <xf numFmtId="0" fontId="93" fillId="0" borderId="53" xfId="0" applyFont="1" applyBorder="1" applyAlignment="1">
      <alignment horizontal="left" vertical="center" wrapText="1"/>
    </xf>
    <xf numFmtId="0" fontId="94" fillId="0" borderId="54" xfId="0" applyFont="1" applyBorder="1" applyAlignment="1">
      <alignment horizontal="right" vertical="center" wrapText="1"/>
    </xf>
    <xf numFmtId="0" fontId="93" fillId="0" borderId="55" xfId="0" applyFont="1" applyBorder="1" applyAlignment="1">
      <alignment horizontal="left" vertical="center" wrapText="1"/>
    </xf>
    <xf numFmtId="0" fontId="94" fillId="0" borderId="56" xfId="0" applyFont="1" applyBorder="1" applyAlignment="1">
      <alignment horizontal="right" vertical="center" wrapText="1"/>
    </xf>
    <xf numFmtId="0" fontId="94" fillId="0" borderId="48" xfId="0" applyFont="1" applyBorder="1" applyAlignment="1">
      <alignment horizontal="right" vertical="center" wrapText="1"/>
    </xf>
    <xf numFmtId="0" fontId="91" fillId="0" borderId="0" xfId="0" applyFont="1" applyAlignment="1">
      <alignment horizontal="center" vertical="center" wrapText="1"/>
    </xf>
    <xf numFmtId="0" fontId="9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93" fillId="0" borderId="52" xfId="0" applyFont="1" applyBorder="1" applyAlignment="1">
      <alignment horizontal="right" vertical="center" wrapText="1"/>
    </xf>
    <xf numFmtId="0" fontId="93" fillId="0" borderId="54" xfId="0" applyFont="1" applyBorder="1" applyAlignment="1">
      <alignment horizontal="right" vertical="center" wrapText="1"/>
    </xf>
    <xf numFmtId="0" fontId="94" fillId="0" borderId="55" xfId="0" applyFont="1" applyBorder="1" applyAlignment="1">
      <alignment horizontal="left" vertical="center" wrapText="1"/>
    </xf>
    <xf numFmtId="0" fontId="95" fillId="0" borderId="0" xfId="0" applyFont="1" applyAlignment="1">
      <alignment horizontal="justify" vertical="center" wrapText="1"/>
    </xf>
    <xf numFmtId="8" fontId="0" fillId="0" borderId="0" xfId="0" applyNumberFormat="1"/>
    <xf numFmtId="8" fontId="96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justify" vertical="center"/>
    </xf>
    <xf numFmtId="0" fontId="99" fillId="0" borderId="0" xfId="0" applyFont="1" applyAlignment="1">
      <alignment horizontal="justify" vertical="center"/>
    </xf>
    <xf numFmtId="0" fontId="100" fillId="0" borderId="0" xfId="0" applyFont="1" applyAlignment="1">
      <alignment horizontal="justify" vertical="center"/>
    </xf>
    <xf numFmtId="0" fontId="100" fillId="0" borderId="0" xfId="0" applyFont="1" applyAlignment="1">
      <alignment horizontal="center" vertical="center"/>
    </xf>
    <xf numFmtId="170" fontId="0" fillId="0" borderId="0" xfId="0" applyNumberFormat="1"/>
    <xf numFmtId="0" fontId="98" fillId="0" borderId="0" xfId="0" applyFont="1" applyAlignment="1">
      <alignment horizontal="justify" vertical="center"/>
    </xf>
    <xf numFmtId="0" fontId="96" fillId="0" borderId="0" xfId="0" applyFont="1" applyAlignment="1">
      <alignment horizontal="justify" vertical="center"/>
    </xf>
    <xf numFmtId="0" fontId="29" fillId="0" borderId="0" xfId="0" applyFont="1" applyAlignment="1">
      <alignment horizontal="left" vertical="center" indent="5"/>
    </xf>
    <xf numFmtId="0" fontId="102" fillId="0" borderId="0" xfId="0" applyFont="1" applyAlignment="1">
      <alignment horizontal="left" vertical="center" indent="5"/>
    </xf>
    <xf numFmtId="0" fontId="100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02" fillId="0" borderId="0" xfId="0" applyFont="1" applyAlignment="1">
      <alignment horizontal="left" vertical="center"/>
    </xf>
    <xf numFmtId="0" fontId="10" fillId="0" borderId="12" xfId="5" applyFont="1" applyBorder="1" applyAlignment="1">
      <alignment horizontal="center" vertical="center" wrapText="1"/>
    </xf>
    <xf numFmtId="0" fontId="10" fillId="0" borderId="13" xfId="5" applyFont="1" applyBorder="1" applyAlignment="1">
      <alignment horizontal="center" vertical="center" wrapText="1"/>
    </xf>
    <xf numFmtId="0" fontId="10" fillId="0" borderId="14" xfId="5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0" fillId="0" borderId="1" xfId="14" applyFont="1" applyBorder="1" applyAlignment="1" applyProtection="1">
      <alignment horizontal="center" vertical="top" wrapText="1"/>
      <protection locked="0" hidden="1"/>
    </xf>
    <xf numFmtId="0" fontId="13" fillId="0" borderId="12" xfId="14" applyFont="1" applyBorder="1" applyAlignment="1">
      <alignment horizontal="center" vertical="center" wrapText="1"/>
    </xf>
    <xf numFmtId="0" fontId="13" fillId="0" borderId="14" xfId="14" applyFont="1" applyBorder="1" applyAlignment="1">
      <alignment horizontal="center" vertical="center" wrapText="1"/>
    </xf>
    <xf numFmtId="0" fontId="8" fillId="0" borderId="14" xfId="14" applyFont="1" applyBorder="1" applyAlignment="1">
      <alignment horizontal="center" vertical="center" wrapText="1"/>
    </xf>
    <xf numFmtId="0" fontId="8" fillId="0" borderId="25" xfId="14" applyFont="1" applyBorder="1" applyAlignment="1">
      <alignment horizontal="center" vertical="center"/>
    </xf>
    <xf numFmtId="0" fontId="8" fillId="0" borderId="26" xfId="14" applyFont="1" applyBorder="1" applyAlignment="1">
      <alignment horizontal="center" vertical="center"/>
    </xf>
    <xf numFmtId="0" fontId="8" fillId="0" borderId="17" xfId="14" applyFont="1" applyBorder="1" applyAlignment="1">
      <alignment horizontal="center" vertical="center"/>
    </xf>
    <xf numFmtId="0" fontId="8" fillId="0" borderId="18" xfId="14" applyFont="1" applyBorder="1" applyAlignment="1">
      <alignment horizontal="center" vertical="center"/>
    </xf>
    <xf numFmtId="0" fontId="8" fillId="0" borderId="28" xfId="14" applyFont="1" applyBorder="1" applyAlignment="1">
      <alignment horizontal="center" vertical="center"/>
    </xf>
    <xf numFmtId="0" fontId="26" fillId="0" borderId="20" xfId="15" applyFont="1" applyBorder="1" applyAlignment="1">
      <alignment vertical="center"/>
    </xf>
    <xf numFmtId="0" fontId="26" fillId="0" borderId="23" xfId="15" applyFont="1" applyBorder="1" applyAlignment="1">
      <alignment vertical="center"/>
    </xf>
    <xf numFmtId="0" fontId="26" fillId="0" borderId="21" xfId="15" applyFont="1" applyBorder="1" applyAlignment="1">
      <alignment horizontal="center" vertical="center" wrapText="1"/>
    </xf>
    <xf numFmtId="0" fontId="26" fillId="0" borderId="22" xfId="15" applyFont="1" applyBorder="1" applyAlignment="1">
      <alignment horizontal="center" vertical="center" wrapText="1"/>
    </xf>
    <xf numFmtId="0" fontId="7" fillId="0" borderId="8" xfId="3" applyFont="1" applyBorder="1"/>
    <xf numFmtId="0" fontId="69" fillId="0" borderId="19" xfId="14" applyFont="1" applyBorder="1"/>
    <xf numFmtId="0" fontId="9" fillId="0" borderId="33" xfId="14" applyFont="1" applyBorder="1" applyAlignment="1">
      <alignment horizontal="left"/>
    </xf>
    <xf numFmtId="0" fontId="8" fillId="0" borderId="0" xfId="14" applyFont="1" applyAlignment="1">
      <alignment horizontal="left" vertical="top" wrapText="1"/>
    </xf>
    <xf numFmtId="0" fontId="8" fillId="0" borderId="12" xfId="3" applyFont="1" applyBorder="1" applyAlignment="1">
      <alignment horizontal="center" vertical="center"/>
    </xf>
    <xf numFmtId="0" fontId="56" fillId="0" borderId="14" xfId="14" applyBorder="1" applyAlignment="1">
      <alignment horizontal="center" vertical="center"/>
    </xf>
    <xf numFmtId="0" fontId="8" fillId="0" borderId="0" xfId="3" applyFont="1" applyAlignment="1">
      <alignment horizontal="left" vertical="top"/>
    </xf>
    <xf numFmtId="0" fontId="8" fillId="0" borderId="0" xfId="16" applyFont="1" applyAlignment="1">
      <alignment horizontal="left" vertical="top"/>
    </xf>
    <xf numFmtId="0" fontId="27" fillId="0" borderId="1" xfId="14" applyFont="1" applyBorder="1" applyAlignment="1">
      <alignment horizontal="center" vertical="center" wrapText="1"/>
    </xf>
    <xf numFmtId="0" fontId="27" fillId="0" borderId="12" xfId="16" applyFont="1" applyBorder="1" applyAlignment="1">
      <alignment horizontal="center" vertical="center" wrapText="1"/>
    </xf>
    <xf numFmtId="0" fontId="27" fillId="0" borderId="14" xfId="16" applyFont="1" applyBorder="1" applyAlignment="1">
      <alignment horizontal="center" vertical="center" wrapText="1"/>
    </xf>
    <xf numFmtId="0" fontId="27" fillId="0" borderId="1" xfId="16" applyFont="1" applyBorder="1" applyAlignment="1">
      <alignment horizontal="center" vertical="center" wrapText="1"/>
    </xf>
    <xf numFmtId="0" fontId="27" fillId="0" borderId="1" xfId="14" applyFont="1" applyBorder="1" applyAlignment="1">
      <alignment horizontal="center" vertical="top" wrapText="1"/>
    </xf>
    <xf numFmtId="0" fontId="82" fillId="0" borderId="32" xfId="14" applyFont="1" applyBorder="1" applyAlignment="1">
      <alignment horizontal="left"/>
    </xf>
    <xf numFmtId="0" fontId="8" fillId="0" borderId="32" xfId="14" applyFont="1" applyBorder="1" applyAlignment="1">
      <alignment horizontal="left"/>
    </xf>
    <xf numFmtId="0" fontId="27" fillId="0" borderId="12" xfId="14" applyFont="1" applyBorder="1" applyAlignment="1">
      <alignment horizontal="center" vertical="top" wrapText="1"/>
    </xf>
    <xf numFmtId="0" fontId="27" fillId="0" borderId="14" xfId="14" applyFont="1" applyBorder="1" applyAlignment="1">
      <alignment horizontal="center" vertical="top" wrapText="1"/>
    </xf>
    <xf numFmtId="0" fontId="27" fillId="0" borderId="1" xfId="16" applyFont="1" applyBorder="1" applyAlignment="1">
      <alignment horizontal="center" vertical="top" wrapText="1"/>
    </xf>
    <xf numFmtId="0" fontId="8" fillId="0" borderId="0" xfId="14" applyFont="1" applyAlignment="1">
      <alignment horizontal="left"/>
    </xf>
    <xf numFmtId="0" fontId="10" fillId="0" borderId="12" xfId="19" applyFont="1" applyBorder="1" applyAlignment="1">
      <alignment horizontal="center" vertical="top" wrapText="1"/>
    </xf>
    <xf numFmtId="0" fontId="10" fillId="0" borderId="14" xfId="19" applyFont="1" applyBorder="1" applyAlignment="1">
      <alignment horizontal="center" vertical="top" wrapText="1"/>
    </xf>
    <xf numFmtId="0" fontId="13" fillId="0" borderId="8" xfId="14" applyFont="1" applyBorder="1" applyAlignment="1">
      <alignment horizontal="center" vertical="top" wrapText="1"/>
    </xf>
    <xf numFmtId="0" fontId="13" fillId="0" borderId="31" xfId="14" applyFont="1" applyBorder="1" applyAlignment="1">
      <alignment horizontal="center" vertical="top" wrapText="1"/>
    </xf>
    <xf numFmtId="0" fontId="13" fillId="0" borderId="19" xfId="14" applyFont="1" applyBorder="1" applyAlignment="1">
      <alignment horizontal="center" vertical="top" wrapText="1"/>
    </xf>
    <xf numFmtId="0" fontId="13" fillId="0" borderId="1" xfId="14" applyFont="1" applyBorder="1" applyAlignment="1">
      <alignment horizontal="center" vertical="top" wrapText="1"/>
    </xf>
    <xf numFmtId="0" fontId="13" fillId="11" borderId="38" xfId="14" applyFont="1" applyFill="1" applyBorder="1" applyAlignment="1">
      <alignment horizontal="center"/>
    </xf>
    <xf numFmtId="0" fontId="13" fillId="11" borderId="32" xfId="14" applyFont="1" applyFill="1" applyBorder="1" applyAlignment="1">
      <alignment horizontal="center"/>
    </xf>
    <xf numFmtId="0" fontId="13" fillId="0" borderId="8" xfId="14" applyFont="1" applyBorder="1" applyAlignment="1">
      <alignment horizontal="center" vertical="distributed"/>
    </xf>
    <xf numFmtId="0" fontId="13" fillId="0" borderId="31" xfId="14" applyFont="1" applyBorder="1" applyAlignment="1">
      <alignment horizontal="center" vertical="distributed"/>
    </xf>
    <xf numFmtId="0" fontId="13" fillId="0" borderId="19" xfId="14" applyFont="1" applyBorder="1" applyAlignment="1">
      <alignment horizontal="center" vertical="distributed"/>
    </xf>
    <xf numFmtId="0" fontId="13" fillId="0" borderId="1" xfId="16" applyFont="1" applyBorder="1" applyAlignment="1" applyProtection="1">
      <alignment horizontal="center" vertical="center" wrapText="1"/>
      <protection locked="0" hidden="1"/>
    </xf>
    <xf numFmtId="0" fontId="13" fillId="0" borderId="1" xfId="16" applyFont="1" applyBorder="1" applyAlignment="1">
      <alignment horizontal="center" vertical="center" wrapText="1"/>
    </xf>
    <xf numFmtId="0" fontId="13" fillId="0" borderId="1" xfId="16" applyFont="1" applyBorder="1" applyAlignment="1">
      <alignment horizontal="center" vertical="center"/>
    </xf>
    <xf numFmtId="0" fontId="8" fillId="0" borderId="32" xfId="14" applyFont="1" applyBorder="1" applyAlignment="1">
      <alignment horizontal="center"/>
    </xf>
    <xf numFmtId="0" fontId="49" fillId="0" borderId="0" xfId="0" applyFont="1" applyAlignment="1">
      <alignment horizontal="justify" vertical="center"/>
    </xf>
    <xf numFmtId="0" fontId="0" fillId="0" borderId="0" xfId="0"/>
    <xf numFmtId="0" fontId="49" fillId="0" borderId="0" xfId="0" applyFont="1" applyAlignment="1">
      <alignment horizontal="center" vertical="center"/>
    </xf>
    <xf numFmtId="0" fontId="10" fillId="0" borderId="1" xfId="19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0" fillId="0" borderId="41" xfId="0" applyFont="1" applyBorder="1" applyAlignment="1">
      <alignment horizontal="center" vertical="center" wrapText="1"/>
    </xf>
    <xf numFmtId="0" fontId="90" fillId="0" borderId="44" xfId="0" applyFont="1" applyBorder="1" applyAlignment="1">
      <alignment horizontal="center" vertical="center" wrapText="1"/>
    </xf>
    <xf numFmtId="0" fontId="90" fillId="0" borderId="49" xfId="0" applyFont="1" applyBorder="1" applyAlignment="1">
      <alignment horizontal="center" vertical="center" wrapText="1"/>
    </xf>
    <xf numFmtId="0" fontId="90" fillId="0" borderId="42" xfId="0" applyFont="1" applyBorder="1" applyAlignment="1">
      <alignment horizontal="center" vertical="center" wrapText="1"/>
    </xf>
    <xf numFmtId="0" fontId="90" fillId="0" borderId="43" xfId="0" applyFont="1" applyBorder="1" applyAlignment="1">
      <alignment horizontal="center" vertical="center" wrapText="1"/>
    </xf>
    <xf numFmtId="0" fontId="91" fillId="0" borderId="0" xfId="0" applyFont="1" applyAlignment="1">
      <alignment horizontal="center" vertical="center" wrapText="1"/>
    </xf>
  </cellXfs>
  <cellStyles count="22">
    <cellStyle name="Colore 6" xfId="2" builtinId="49"/>
    <cellStyle name="Migliaia" xfId="1" builtinId="3"/>
    <cellStyle name="Migliaia 2" xfId="21" xr:uid="{42132C63-7E31-4902-8C44-8B7BFB3BFC80}"/>
    <cellStyle name="Migliaia 2 2" xfId="7" xr:uid="{C6BDC922-3E9B-421C-AEBD-0F42C268FE70}"/>
    <cellStyle name="Migliaia 3 2" xfId="17" xr:uid="{538FF7D9-50BB-46DC-A771-FD02427751CD}"/>
    <cellStyle name="Migliaia 5" xfId="4" xr:uid="{6F20DE85-7A37-4C24-879C-795FBF678610}"/>
    <cellStyle name="Normale" xfId="0" builtinId="0"/>
    <cellStyle name="Normale 2" xfId="14" xr:uid="{162484DE-7A15-4F4D-8915-BF6CF8D8F948}"/>
    <cellStyle name="Normale 2 3" xfId="20" xr:uid="{DE37A5FA-579D-4595-AFBA-9E419314481E}"/>
    <cellStyle name="Normale 2_Allegato_Ult (Cla Emm Val) v11 (29 11 2013)" xfId="16" xr:uid="{CD9717F3-9E41-4934-8A80-BB6BA2C66EB2}"/>
    <cellStyle name="Normale 6" xfId="15" xr:uid="{EAF670CA-E965-4969-8423-BAC4A51B5AFA}"/>
    <cellStyle name="Normale 7" xfId="10" xr:uid="{641A5FF3-76AA-4B62-8973-965D428F4CD0}"/>
    <cellStyle name="Normale 8" xfId="5" xr:uid="{E0F74504-1280-4458-A27B-92491EFCD709}"/>
    <cellStyle name="Normale_Tabella 13.1 NuovaSus" xfId="8" xr:uid="{0D1F4E06-BF09-4C72-ADBD-83D7C83BF9EF}"/>
    <cellStyle name="Normale_Tabella 14 qualReg" xfId="19" xr:uid="{EC893130-9178-4999-9172-BED2F0764B28}"/>
    <cellStyle name="Normale_Tabelle di riepilogo (Emm Cla) v1" xfId="3" xr:uid="{B53B16B9-529B-4247-A657-18372590D81A}"/>
    <cellStyle name="Normale_Tabelle di riepilogo (Emm Cla) v1 2" xfId="12" xr:uid="{6B857A4B-7C33-4480-8354-28672DE9A8C4}"/>
    <cellStyle name="Normale_Tabelle di riepilogo (Emm Cla) v1 3 2" xfId="6" xr:uid="{76D9A0EB-51A1-42F9-8D1A-AC937318AFEF}"/>
    <cellStyle name="Normale_Tabelle Gia_2anno ScuolaSusInt" xfId="18" xr:uid="{8561E6A4-E5EC-455C-9FA3-FA98C35C84EB}"/>
    <cellStyle name="Normale_Tabelle Gia_3anno If" xfId="9" xr:uid="{E0B6C629-8E16-4EF1-A6D7-FDDE08828142}"/>
    <cellStyle name="Normale_Tabelle Giacomo_Tabelle (Gia) v6 (22 11 2013) no" xfId="11" xr:uid="{89E05401-EB35-4307-A34E-63D0A7F2DF00}"/>
    <cellStyle name="Percentuale" xfId="13" builtinId="5"/>
  </cellStyles>
  <dxfs count="0"/>
  <tableStyles count="0" defaultTableStyle="TableStyleMedium2" defaultPivotStyle="PivotStyleLight16"/>
  <colors>
    <mruColors>
      <color rgb="FFF10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Ex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C8-4719-BA2F-7BDED01E03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FC8-4719-BA2F-7BDED01E03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FC8-4719-BA2F-7BDED01E03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 2.1'!$A$5:$A$7</c:f>
              <c:strCache>
                <c:ptCount val="3"/>
                <c:pt idx="0">
                  <c:v>IeFP duale ordinario</c:v>
                </c:pt>
                <c:pt idx="1">
                  <c:v>IeFP duale PNRR</c:v>
                </c:pt>
                <c:pt idx="2">
                  <c:v>IEFP ordinaria </c:v>
                </c:pt>
              </c:strCache>
            </c:strRef>
          </c:cat>
          <c:val>
            <c:numRef>
              <c:f>'fig. 2.1'!$B$5:$B$7</c:f>
              <c:numCache>
                <c:formatCode>#,##0_ ;\-#,##0\ </c:formatCode>
                <c:ptCount val="3"/>
                <c:pt idx="0">
                  <c:v>60625</c:v>
                </c:pt>
                <c:pt idx="1">
                  <c:v>47841</c:v>
                </c:pt>
                <c:pt idx="2">
                  <c:v>101974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6-44C9-A18A-E3A126C76AF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03633491311221"/>
          <c:y val="7.7586206896552004E-2"/>
          <c:w val="0.78830963665087983"/>
          <c:h val="0.78160919540229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'Fig.3.4'!$B$5</c:f>
              <c:strCache>
                <c:ptCount val="1"/>
                <c:pt idx="0">
                  <c:v>Istituzione Formative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5855709153405163E-2"/>
                  <c:y val="-9.868221054387474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4B-412E-88A5-94131591E043}"/>
                </c:ext>
              </c:extLst>
            </c:dLbl>
            <c:dLbl>
              <c:idx val="1"/>
              <c:layout>
                <c:manualLayout>
                  <c:x val="-1.2678178319476601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4B-412E-88A5-94131591E043}"/>
                </c:ext>
              </c:extLst>
            </c:dLbl>
            <c:dLbl>
              <c:idx val="2"/>
              <c:layout>
                <c:manualLayout>
                  <c:x val="-1.7749449647267327E-2"/>
                  <c:y val="3.95976010713178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B-412E-88A5-94131591E04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'Fig.3.4'!$A$6:$A$8</c:f>
              <c:strCache>
                <c:ptCount val="3"/>
                <c:pt idx="0">
                  <c:v>I Anno</c:v>
                </c:pt>
                <c:pt idx="1">
                  <c:v>II Anno</c:v>
                </c:pt>
                <c:pt idx="2">
                  <c:v>III Anno</c:v>
                </c:pt>
              </c:strCache>
            </c:strRef>
          </c:cat>
          <c:val>
            <c:numRef>
              <c:f>'Fig.3.4'!$B$6:$B$8</c:f>
              <c:numCache>
                <c:formatCode>#,##0</c:formatCode>
                <c:ptCount val="3"/>
                <c:pt idx="0">
                  <c:v>52671</c:v>
                </c:pt>
                <c:pt idx="1">
                  <c:v>48512</c:v>
                </c:pt>
                <c:pt idx="2">
                  <c:v>41023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4B-412E-88A5-94131591E043}"/>
            </c:ext>
          </c:extLst>
        </c:ser>
        <c:ser>
          <c:idx val="2"/>
          <c:order val="1"/>
          <c:tx>
            <c:strRef>
              <c:f>'Fig.3.4'!$C$5</c:f>
              <c:strCache>
                <c:ptCount val="1"/>
                <c:pt idx="0">
                  <c:v>Sussidiarietà integrativa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3.9713646657925268E-3"/>
                  <c:y val="-6.69160250640146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4B-412E-88A5-94131591E043}"/>
                </c:ext>
              </c:extLst>
            </c:dLbl>
            <c:dLbl>
              <c:idx val="1"/>
              <c:layout>
                <c:manualLayout>
                  <c:x val="1.9282351046171868E-3"/>
                  <c:y val="-1.8497965223825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B-412E-88A5-94131591E043}"/>
                </c:ext>
              </c:extLst>
            </c:dLbl>
            <c:dLbl>
              <c:idx val="2"/>
              <c:layout>
                <c:manualLayout>
                  <c:x val="-8.9704173874204064E-4"/>
                  <c:y val="-7.1390493502407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4B-412E-88A5-94131591E04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'Fig.3.4'!$A$6:$A$8</c:f>
              <c:strCache>
                <c:ptCount val="3"/>
                <c:pt idx="0">
                  <c:v>I Anno</c:v>
                </c:pt>
                <c:pt idx="1">
                  <c:v>II Anno</c:v>
                </c:pt>
                <c:pt idx="2">
                  <c:v>III Anno</c:v>
                </c:pt>
              </c:strCache>
            </c:strRef>
          </c:cat>
          <c:val>
            <c:numRef>
              <c:f>'Fig.3.4'!$C$6:$C$8</c:f>
              <c:numCache>
                <c:formatCode>#,##0</c:formatCode>
                <c:ptCount val="3"/>
                <c:pt idx="1">
                  <c:v>3917</c:v>
                </c:pt>
                <c:pt idx="2">
                  <c:v>4531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4B-412E-88A5-94131591E043}"/>
            </c:ext>
          </c:extLst>
        </c:ser>
        <c:ser>
          <c:idx val="1"/>
          <c:order val="2"/>
          <c:tx>
            <c:strRef>
              <c:f>'Fig.3.4'!$D$5</c:f>
              <c:strCache>
                <c:ptCount val="1"/>
                <c:pt idx="0">
                  <c:v>Nuova Sussidiarietà</c:v>
                </c:pt>
              </c:strCache>
            </c:strRef>
          </c:tx>
          <c:spPr>
            <a:solidFill>
              <a:srgbClr val="993366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'Fig.3.4'!$A$6:$A$8</c:f>
              <c:strCache>
                <c:ptCount val="3"/>
                <c:pt idx="0">
                  <c:v>I Anno</c:v>
                </c:pt>
                <c:pt idx="1">
                  <c:v>II Anno</c:v>
                </c:pt>
                <c:pt idx="2">
                  <c:v>III Anno</c:v>
                </c:pt>
              </c:strCache>
            </c:strRef>
          </c:cat>
          <c:val>
            <c:numRef>
              <c:f>'Fig.3.4'!$D$6:$D$8</c:f>
              <c:numCache>
                <c:formatCode>#,##0</c:formatCode>
                <c:ptCount val="3"/>
                <c:pt idx="0">
                  <c:v>14356</c:v>
                </c:pt>
                <c:pt idx="1">
                  <c:v>14280</c:v>
                </c:pt>
                <c:pt idx="2">
                  <c:v>14269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4B-412E-88A5-94131591E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083584"/>
        <c:axId val="56085120"/>
      </c:barChart>
      <c:catAx>
        <c:axId val="5608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it-IT"/>
          </a:p>
        </c:txPr>
        <c:crossAx val="56085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085120"/>
        <c:scaling>
          <c:orientation val="minMax"/>
          <c:max val="70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Iscritti ai percorsi</a:t>
                </a:r>
              </a:p>
            </c:rich>
          </c:tx>
          <c:layout>
            <c:manualLayout>
              <c:xMode val="edge"/>
              <c:yMode val="edge"/>
              <c:x val="3.660889187632034E-2"/>
              <c:y val="0.339108818294264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it-IT"/>
          </a:p>
        </c:txPr>
        <c:crossAx val="56083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530487804878048"/>
          <c:y val="1.4367816091954023E-2"/>
          <c:w val="0.29420731707317072"/>
          <c:h val="0.2471264367816092"/>
        </c:manualLayout>
      </c:layout>
      <c:overlay val="0"/>
      <c:spPr>
        <a:solidFill>
          <a:srgbClr val="FFFFFF"/>
        </a:solidFill>
        <a:ln w="3175">
          <a:noFill/>
          <a:prstDash val="solid"/>
        </a:ln>
        <a:effectLst/>
      </c:spPr>
    </c:legend>
    <c:plotVisOnly val="1"/>
    <c:dispBlanksAs val="gap"/>
    <c:showDLblsOverMax val="0"/>
  </c:chart>
  <c:spPr>
    <a:noFill/>
    <a:ln w="9525">
      <a:solidFill>
        <a:srgbClr val="000000"/>
      </a:solidFill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it-IT"/>
    </a:p>
  </c:txPr>
  <c:printSettings>
    <c:headerFooter alignWithMargins="0"/>
    <c:pageMargins b="1" l="0.75000000000000522" r="0.75000000000000522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88809966715839E-2"/>
          <c:y val="2.0510941260077804E-2"/>
          <c:w val="0.9267843298242483"/>
          <c:h val="0.702973650362160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'Fig.3.5'!$B$6</c:f>
              <c:strCache>
                <c:ptCount val="1"/>
                <c:pt idx="0">
                  <c:v>IF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7-46FF-AF4C-A97DD5FEE97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7-46FF-AF4C-A97DD5FEE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'Fig.3.5'!$A$7:$A$23</c:f>
              <c:strCache>
                <c:ptCount val="17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Friuli Venezia Giulia</c:v>
                </c:pt>
                <c:pt idx="7">
                  <c:v>Liguria</c:v>
                </c:pt>
                <c:pt idx="8">
                  <c:v>Emilia Romagna</c:v>
                </c:pt>
                <c:pt idx="9">
                  <c:v>Toscana</c:v>
                </c:pt>
                <c:pt idx="10">
                  <c:v>Marche</c:v>
                </c:pt>
                <c:pt idx="11">
                  <c:v>Lazio</c:v>
                </c:pt>
                <c:pt idx="12">
                  <c:v>Abruzzo</c:v>
                </c:pt>
                <c:pt idx="13">
                  <c:v>Molise</c:v>
                </c:pt>
                <c:pt idx="14">
                  <c:v>Campania</c:v>
                </c:pt>
                <c:pt idx="15">
                  <c:v>Puglia</c:v>
                </c:pt>
                <c:pt idx="16">
                  <c:v>Sicilia</c:v>
                </c:pt>
              </c:strCache>
            </c:strRef>
          </c:cat>
          <c:val>
            <c:numRef>
              <c:f>'Fig.3.5'!$B$7:$B$23</c:f>
              <c:numCache>
                <c:formatCode>#,##0</c:formatCode>
                <c:ptCount val="17"/>
                <c:pt idx="0">
                  <c:v>1420</c:v>
                </c:pt>
                <c:pt idx="1">
                  <c:v>9</c:v>
                </c:pt>
                <c:pt idx="2">
                  <c:v>7517</c:v>
                </c:pt>
                <c:pt idx="3">
                  <c:v>618</c:v>
                </c:pt>
                <c:pt idx="4">
                  <c:v>930</c:v>
                </c:pt>
                <c:pt idx="5">
                  <c:v>979</c:v>
                </c:pt>
                <c:pt idx="6">
                  <c:v>458</c:v>
                </c:pt>
                <c:pt idx="7">
                  <c:v>269</c:v>
                </c:pt>
                <c:pt idx="8">
                  <c:v>664</c:v>
                </c:pt>
                <c:pt idx="9">
                  <c:v>0</c:v>
                </c:pt>
                <c:pt idx="10">
                  <c:v>30</c:v>
                </c:pt>
                <c:pt idx="11">
                  <c:v>1535</c:v>
                </c:pt>
                <c:pt idx="12">
                  <c:v>36</c:v>
                </c:pt>
                <c:pt idx="13">
                  <c:v>44</c:v>
                </c:pt>
                <c:pt idx="14">
                  <c:v>223</c:v>
                </c:pt>
                <c:pt idx="15">
                  <c:v>259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57-46FF-AF4C-A97DD5FEE973}"/>
            </c:ext>
          </c:extLst>
        </c:ser>
        <c:ser>
          <c:idx val="1"/>
          <c:order val="1"/>
          <c:tx>
            <c:strRef>
              <c:f>'Fig.3.5'!$C$6</c:f>
              <c:strCache>
                <c:ptCount val="1"/>
                <c:pt idx="0">
                  <c:v>SCUOLA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7-46FF-AF4C-A97DD5FEE97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7-46FF-AF4C-A97DD5FEE973}"/>
                </c:ext>
              </c:extLst>
            </c:dLbl>
            <c:dLbl>
              <c:idx val="2"/>
              <c:layout>
                <c:manualLayout>
                  <c:x val="3.5746196935368436E-3"/>
                  <c:y val="-6.6842586677909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7-46FF-AF4C-A97DD5FEE9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7-46FF-AF4C-A97DD5FEE9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7-46FF-AF4C-A97DD5FEE973}"/>
                </c:ext>
              </c:extLst>
            </c:dLbl>
            <c:dLbl>
              <c:idx val="5"/>
              <c:layout>
                <c:manualLayout>
                  <c:x val="-6.5533937327873159E-17"/>
                  <c:y val="-3.5180308777847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7-46FF-AF4C-A97DD5FEE973}"/>
                </c:ext>
              </c:extLst>
            </c:dLbl>
            <c:dLbl>
              <c:idx val="6"/>
              <c:layout>
                <c:manualLayout>
                  <c:x val="-6.5533937327873159E-17"/>
                  <c:y val="-3.8698339655631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7-46FF-AF4C-A97DD5FEE97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7-46FF-AF4C-A97DD5FEE97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7-46FF-AF4C-A97DD5FEE97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7-46FF-AF4C-A97DD5FEE9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7-46FF-AF4C-A97DD5FEE97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57-46FF-AF4C-A97DD5FEE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'Fig.3.5'!$A$7:$A$23</c:f>
              <c:strCache>
                <c:ptCount val="17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Friuli Venezia Giulia</c:v>
                </c:pt>
                <c:pt idx="7">
                  <c:v>Liguria</c:v>
                </c:pt>
                <c:pt idx="8">
                  <c:v>Emilia Romagna</c:v>
                </c:pt>
                <c:pt idx="9">
                  <c:v>Toscana</c:v>
                </c:pt>
                <c:pt idx="10">
                  <c:v>Marche</c:v>
                </c:pt>
                <c:pt idx="11">
                  <c:v>Lazio</c:v>
                </c:pt>
                <c:pt idx="12">
                  <c:v>Abruzzo</c:v>
                </c:pt>
                <c:pt idx="13">
                  <c:v>Molise</c:v>
                </c:pt>
                <c:pt idx="14">
                  <c:v>Campania</c:v>
                </c:pt>
                <c:pt idx="15">
                  <c:v>Puglia</c:v>
                </c:pt>
                <c:pt idx="16">
                  <c:v>Sicilia</c:v>
                </c:pt>
              </c:strCache>
            </c:strRef>
          </c:cat>
          <c:val>
            <c:numRef>
              <c:f>'Fig.3.5'!$C$7:$C$23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1005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20</c:v>
                </c:pt>
                <c:pt idx="7">
                  <c:v>0</c:v>
                </c:pt>
                <c:pt idx="8">
                  <c:v>165</c:v>
                </c:pt>
                <c:pt idx="9">
                  <c:v>270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158</c:v>
                </c:pt>
                <c:pt idx="14">
                  <c:v>77</c:v>
                </c:pt>
                <c:pt idx="15">
                  <c:v>0</c:v>
                </c:pt>
                <c:pt idx="16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557-46FF-AF4C-A97DD5FEE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5835535"/>
        <c:axId val="845822575"/>
      </c:barChart>
      <c:catAx>
        <c:axId val="845835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5822575"/>
        <c:crosses val="autoZero"/>
        <c:auto val="0"/>
        <c:lblAlgn val="ctr"/>
        <c:lblOffset val="100"/>
        <c:noMultiLvlLbl val="0"/>
      </c:catAx>
      <c:valAx>
        <c:axId val="845822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5835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hPercent val="10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767369025432253E-2"/>
          <c:y val="6.2695883496896643E-2"/>
          <c:w val="0.88398795956401854"/>
          <c:h val="0.762277614739226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DDB-464A-8B2B-3634733744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DDB-464A-8B2B-3634733744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'Fig.3.6'!$H$38:$I$38</c:f>
              <c:strCache>
                <c:ptCount val="2"/>
                <c:pt idx="0">
                  <c:v>maschi</c:v>
                </c:pt>
                <c:pt idx="1">
                  <c:v>femmine</c:v>
                </c:pt>
              </c:strCache>
            </c:strRef>
          </c:cat>
          <c:val>
            <c:numRef>
              <c:f>'Fig.3.6'!$H$39:$I$39</c:f>
              <c:numCache>
                <c:formatCode>#,##0.0</c:formatCode>
                <c:ptCount val="2"/>
                <c:pt idx="0">
                  <c:v>59.812773237027187</c:v>
                </c:pt>
                <c:pt idx="1">
                  <c:v>40.187226762972813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DB-464A-8B2B-36347337444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EDDB-464A-8B2B-3634733744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EDDB-464A-8B2B-363473374449}"/>
              </c:ext>
            </c:extLst>
          </c:dPt>
          <c:cat>
            <c:strRef>
              <c:f>'Fig.3.6'!$H$38:$I$38</c:f>
              <c:strCache>
                <c:ptCount val="2"/>
                <c:pt idx="0">
                  <c:v>maschi</c:v>
                </c:pt>
                <c:pt idx="1">
                  <c:v>femmine</c:v>
                </c:pt>
              </c:strCache>
            </c:strRef>
          </c:cat>
          <c:val>
            <c:numRef>
              <c:f>'Fig.3.6'!$H$40:$I$40</c:f>
              <c:numCache>
                <c:formatCode>#,##0</c:formatCode>
                <c:ptCount val="2"/>
                <c:pt idx="0">
                  <c:v>125870</c:v>
                </c:pt>
                <c:pt idx="1">
                  <c:v>84570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DB-464A-8B2B-363473374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"/>
      <c:rotY val="20"/>
      <c:depthPercent val="100"/>
      <c:rAngAx val="1"/>
    </c:view3D>
    <c:floor>
      <c:thickness val="0"/>
      <c:spPr>
        <a:noFill/>
        <a:ln w="3175">
          <a:solidFill>
            <a:srgbClr val="80808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0"/>
                  <c:y val="9.72222222222222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73-4A10-9554-F2A08F6CB018}"/>
                </c:ext>
              </c:extLst>
            </c:dLbl>
            <c:dLbl>
              <c:idx val="1"/>
              <c:layout>
                <c:manualLayout>
                  <c:x val="2.7777777777778421E-3"/>
                  <c:y val="9.25925925925942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73-4A10-9554-F2A08F6CB01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C73-4A10-9554-F2A08F6CB018}"/>
            </c:ext>
          </c:extLst>
        </c:ser>
        <c:ser>
          <c:idx val="1"/>
          <c:order val="1"/>
          <c:invertIfNegative val="0"/>
          <c:dLbls>
            <c:dLbl>
              <c:idx val="0"/>
              <c:layout>
                <c:manualLayout>
                  <c:x val="0"/>
                  <c:y val="0.11111111111111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3-4A10-9554-F2A08F6CB018}"/>
                </c:ext>
              </c:extLst>
            </c:dLbl>
            <c:dLbl>
              <c:idx val="1"/>
              <c:layout>
                <c:manualLayout>
                  <c:x val="0"/>
                  <c:y val="8.79629629629635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73-4A10-9554-F2A08F6CB01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C73-4A10-9554-F2A08F6CB018}"/>
            </c:ext>
          </c:extLst>
        </c:ser>
        <c:ser>
          <c:idx val="2"/>
          <c:order val="2"/>
          <c:invertIfNegative val="0"/>
          <c:dLbls>
            <c:dLbl>
              <c:idx val="0"/>
              <c:layout>
                <c:manualLayout>
                  <c:x val="0"/>
                  <c:y val="7.4074074074074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73-4A10-9554-F2A08F6CB018}"/>
                </c:ext>
              </c:extLst>
            </c:dLbl>
            <c:dLbl>
              <c:idx val="1"/>
              <c:layout>
                <c:manualLayout>
                  <c:x val="-2.1872265966754823E-7"/>
                  <c:y val="7.4074074074074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73-4A10-9554-F2A08F6CB01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4C73-4A10-9554-F2A08F6CB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9713792"/>
        <c:axId val="59723776"/>
        <c:axId val="0"/>
      </c:bar3DChart>
      <c:catAx>
        <c:axId val="5971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59723776"/>
        <c:crosses val="autoZero"/>
        <c:auto val="1"/>
        <c:lblAlgn val="ctr"/>
        <c:lblOffset val="100"/>
        <c:noMultiLvlLbl val="0"/>
      </c:catAx>
      <c:valAx>
        <c:axId val="597237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59713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900"/>
          </a:pPr>
          <a:endParaRPr lang="it-IT"/>
        </a:p>
      </c:txPr>
    </c:legend>
    <c:plotVisOnly val="1"/>
    <c:dispBlanksAs val="gap"/>
    <c:showDLblsOverMax val="0"/>
  </c:chart>
  <c:spPr>
    <a:noFill/>
    <a:ln w="9525">
      <a:noFill/>
    </a:ln>
  </c:spPr>
  <c:printSettings>
    <c:headerFooter alignWithMargins="0"/>
    <c:pageMargins b="0.75000000000000533" l="0.70000000000000062" r="0.70000000000000062" t="0.750000000000005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"/>
      <c:rotY val="20"/>
      <c:depthPercent val="100"/>
      <c:rAngAx val="1"/>
    </c:view3D>
    <c:floor>
      <c:thickness val="0"/>
      <c:spPr>
        <a:noFill/>
        <a:ln w="3175">
          <a:solidFill>
            <a:srgbClr val="80808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0"/>
                  <c:y val="9.72222222222222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9-4B03-9AB4-FC84AF9FA7EF}"/>
                </c:ext>
              </c:extLst>
            </c:dLbl>
            <c:dLbl>
              <c:idx val="1"/>
              <c:layout>
                <c:manualLayout>
                  <c:x val="2.7777777777778421E-3"/>
                  <c:y val="9.25925925925942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9-4B03-9AB4-FC84AF9FA7EF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499-4B03-9AB4-FC84AF9FA7EF}"/>
            </c:ext>
          </c:extLst>
        </c:ser>
        <c:ser>
          <c:idx val="1"/>
          <c:order val="1"/>
          <c:invertIfNegative val="0"/>
          <c:dLbls>
            <c:dLbl>
              <c:idx val="0"/>
              <c:layout>
                <c:manualLayout>
                  <c:x val="0"/>
                  <c:y val="0.11111111111111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9-4B03-9AB4-FC84AF9FA7EF}"/>
                </c:ext>
              </c:extLst>
            </c:dLbl>
            <c:dLbl>
              <c:idx val="1"/>
              <c:layout>
                <c:manualLayout>
                  <c:x val="0"/>
                  <c:y val="8.79629629629635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9-4B03-9AB4-FC84AF9FA7EF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499-4B03-9AB4-FC84AF9FA7EF}"/>
            </c:ext>
          </c:extLst>
        </c:ser>
        <c:ser>
          <c:idx val="2"/>
          <c:order val="2"/>
          <c:invertIfNegative val="0"/>
          <c:dLbls>
            <c:dLbl>
              <c:idx val="0"/>
              <c:layout>
                <c:manualLayout>
                  <c:x val="0"/>
                  <c:y val="7.4074074074074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99-4B03-9AB4-FC84AF9FA7EF}"/>
                </c:ext>
              </c:extLst>
            </c:dLbl>
            <c:dLbl>
              <c:idx val="1"/>
              <c:layout>
                <c:manualLayout>
                  <c:x val="-2.1872265966754823E-7"/>
                  <c:y val="7.4074074074074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99-4B03-9AB4-FC84AF9FA7EF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7499-4B03-9AB4-FC84AF9FA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59777792"/>
        <c:axId val="59779328"/>
        <c:axId val="0"/>
      </c:bar3DChart>
      <c:catAx>
        <c:axId val="5977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59779328"/>
        <c:crosses val="autoZero"/>
        <c:auto val="1"/>
        <c:lblAlgn val="ctr"/>
        <c:lblOffset val="100"/>
        <c:noMultiLvlLbl val="0"/>
      </c:catAx>
      <c:valAx>
        <c:axId val="59779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59777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900"/>
          </a:pPr>
          <a:endParaRPr lang="it-IT"/>
        </a:p>
      </c:txPr>
    </c:legend>
    <c:plotVisOnly val="1"/>
    <c:dispBlanksAs val="gap"/>
    <c:showDLblsOverMax val="0"/>
  </c:chart>
  <c:spPr>
    <a:noFill/>
    <a:ln w="9525">
      <a:noFill/>
    </a:ln>
  </c:spPr>
  <c:printSettings>
    <c:headerFooter alignWithMargins="0"/>
    <c:pageMargins b="0.75000000000000533" l="0.70000000000000062" r="0.70000000000000062" t="0.750000000000005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'Fig.3.7'!$M$14</c:f>
              <c:strCache>
                <c:ptCount val="1"/>
                <c:pt idx="0">
                  <c:v>Istituzioni formative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'Fig.3.7'!$N$13:$O$13</c:f>
              <c:strCache>
                <c:ptCount val="2"/>
                <c:pt idx="0">
                  <c:v>14enni</c:v>
                </c:pt>
                <c:pt idx="1">
                  <c:v>15enni e più</c:v>
                </c:pt>
              </c:strCache>
            </c:strRef>
          </c:cat>
          <c:val>
            <c:numRef>
              <c:f>'Fig.3.7'!$N$14:$O$14</c:f>
              <c:numCache>
                <c:formatCode>General</c:formatCode>
                <c:ptCount val="2"/>
                <c:pt idx="0">
                  <c:v>50.1</c:v>
                </c:pt>
                <c:pt idx="1">
                  <c:v>49.9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F-4759-9E5B-E4FE38D6810D}"/>
            </c:ext>
          </c:extLst>
        </c:ser>
        <c:ser>
          <c:idx val="1"/>
          <c:order val="1"/>
          <c:tx>
            <c:strRef>
              <c:f>'Fig.3.7'!$M$15</c:f>
              <c:strCache>
                <c:ptCount val="1"/>
                <c:pt idx="0">
                  <c:v>Nuova Sussidiarietà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'Fig.3.7'!$N$13:$O$13</c:f>
              <c:strCache>
                <c:ptCount val="2"/>
                <c:pt idx="0">
                  <c:v>14enni</c:v>
                </c:pt>
                <c:pt idx="1">
                  <c:v>15enni e più</c:v>
                </c:pt>
              </c:strCache>
            </c:strRef>
          </c:cat>
          <c:val>
            <c:numRef>
              <c:f>'Fig.3.7'!$N$15:$O$15</c:f>
              <c:numCache>
                <c:formatCode>General</c:formatCode>
                <c:ptCount val="2"/>
                <c:pt idx="0">
                  <c:v>53.8</c:v>
                </c:pt>
                <c:pt idx="1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F-4759-9E5B-E4FE38D68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4492799"/>
        <c:axId val="844496639"/>
      </c:barChart>
      <c:catAx>
        <c:axId val="84449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4496639"/>
        <c:crosses val="autoZero"/>
        <c:auto val="1"/>
        <c:lblAlgn val="ctr"/>
        <c:lblOffset val="100"/>
        <c:noMultiLvlLbl val="0"/>
      </c:catAx>
      <c:valAx>
        <c:axId val="844496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4492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'Fig.3.8'!$H$51</c:f>
              <c:strCache>
                <c:ptCount val="1"/>
                <c:pt idx="0">
                  <c:v>Italiani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'Fig.3.8'!$G$52:$G$55</c15:sqref>
                  </c15:fullRef>
                </c:ext>
              </c:extLst>
              <c:f>('Fig.3.8'!$G$52,'Fig.3.8'!$G$54)</c:f>
              <c:strCache>
                <c:ptCount val="2"/>
                <c:pt idx="0">
                  <c:v>IF</c:v>
                </c:pt>
                <c:pt idx="1">
                  <c:v>SCUOLA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'Fig.3.8'!$H$52:$H$55</c15:sqref>
                  </c15:fullRef>
                </c:ext>
              </c:extLst>
              <c:f>('Fig.3.8'!$H$52,'Fig.3.8'!$H$54)</c:f>
              <c:numCache>
                <c:formatCode>General</c:formatCode>
                <c:ptCount val="2"/>
                <c:pt idx="0">
                  <c:v>82.6</c:v>
                </c:pt>
                <c:pt idx="1">
                  <c:v>81.599999999999994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C-4817-B09E-7BC36C02487E}"/>
            </c:ext>
          </c:extLst>
        </c:ser>
        <c:ser>
          <c:idx val="1"/>
          <c:order val="1"/>
          <c:tx>
            <c:strRef>
              <c:f>'Fig.3.8'!$I$51</c:f>
              <c:strCache>
                <c:ptCount val="1"/>
                <c:pt idx="0">
                  <c:v>Stranieri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'Fig.3.8'!$G$52:$G$55</c15:sqref>
                  </c15:fullRef>
                </c:ext>
              </c:extLst>
              <c:f>('Fig.3.8'!$G$52,'Fig.3.8'!$G$54)</c:f>
              <c:strCache>
                <c:ptCount val="2"/>
                <c:pt idx="0">
                  <c:v>IF</c:v>
                </c:pt>
                <c:pt idx="1">
                  <c:v>SCUOLA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'Fig.3.8'!$I$52:$I$55</c15:sqref>
                  </c15:fullRef>
                </c:ext>
              </c:extLst>
              <c:f>('Fig.3.8'!$I$52,'Fig.3.8'!$I$54)</c:f>
              <c:numCache>
                <c:formatCode>General</c:formatCode>
                <c:ptCount val="2"/>
                <c:pt idx="0">
                  <c:v>17.399999999999999</c:v>
                </c:pt>
                <c:pt idx="1">
                  <c:v>18.399999999999999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70C-4817-B09E-7BC36C024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44500959"/>
        <c:axId val="844491359"/>
        <c:extLst/>
      </c:barChart>
      <c:catAx>
        <c:axId val="844500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4491359"/>
        <c:crosses val="autoZero"/>
        <c:auto val="1"/>
        <c:lblAlgn val="ctr"/>
        <c:lblOffset val="100"/>
        <c:noMultiLvlLbl val="0"/>
      </c:catAx>
      <c:valAx>
        <c:axId val="844491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4500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16enni qualificati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4.3'!$A$33</c:f>
              <c:strCache>
                <c:ptCount val="1"/>
                <c:pt idx="0">
                  <c:v>vecchio e nuovo rep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4.3'!$B$32:$E$32</c:f>
              <c:strCache>
                <c:ptCount val="4"/>
                <c:pt idx="0">
                  <c:v>IF</c:v>
                </c:pt>
                <c:pt idx="1">
                  <c:v>Suss integr</c:v>
                </c:pt>
                <c:pt idx="2">
                  <c:v>Nuova suss</c:v>
                </c:pt>
                <c:pt idx="3">
                  <c:v>totali</c:v>
                </c:pt>
              </c:strCache>
            </c:strRef>
          </c:cat>
          <c:val>
            <c:numRef>
              <c:f>'Fig. 4.3'!$B$33:$E$33</c:f>
              <c:numCache>
                <c:formatCode>#,##0.0</c:formatCode>
                <c:ptCount val="4"/>
                <c:pt idx="0">
                  <c:v>51.176813849445637</c:v>
                </c:pt>
                <c:pt idx="1">
                  <c:v>27.286702536510376</c:v>
                </c:pt>
                <c:pt idx="2">
                  <c:v>56.768292682926827</c:v>
                </c:pt>
                <c:pt idx="3">
                  <c:v>50.3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52-4590-BAF0-5A2ED4F2F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3507848"/>
        <c:axId val="1793510920"/>
      </c:barChart>
      <c:catAx>
        <c:axId val="1793507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510920"/>
        <c:crosses val="autoZero"/>
        <c:auto val="1"/>
        <c:lblAlgn val="ctr"/>
        <c:lblOffset val="100"/>
        <c:noMultiLvlLbl val="0"/>
      </c:catAx>
      <c:valAx>
        <c:axId val="1793510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507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17enni diplomati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4.4'!$A$34</c:f>
              <c:strCache>
                <c:ptCount val="1"/>
                <c:pt idx="0">
                  <c:v>vecchio e nuovo rep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4.4'!$B$33:$E$33</c:f>
              <c:strCache>
                <c:ptCount val="4"/>
                <c:pt idx="0">
                  <c:v>IF</c:v>
                </c:pt>
                <c:pt idx="1">
                  <c:v>Suss compl</c:v>
                </c:pt>
                <c:pt idx="2">
                  <c:v>Nuova suss</c:v>
                </c:pt>
                <c:pt idx="3">
                  <c:v>totali</c:v>
                </c:pt>
              </c:strCache>
            </c:strRef>
          </c:cat>
          <c:val>
            <c:numRef>
              <c:f>'Fig. 4.4'!$B$34:$E$34</c:f>
              <c:numCache>
                <c:formatCode>0.0</c:formatCode>
                <c:ptCount val="4"/>
                <c:pt idx="0" formatCode="#,##0.0">
                  <c:v>54</c:v>
                </c:pt>
                <c:pt idx="1">
                  <c:v>0</c:v>
                </c:pt>
                <c:pt idx="2" formatCode="#,##0.0">
                  <c:v>52.4</c:v>
                </c:pt>
                <c:pt idx="3" formatCode="#,##0.0">
                  <c:v>53.8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96-4789-8A60-0C4877D3F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2959751"/>
        <c:axId val="1212961799"/>
      </c:barChart>
      <c:catAx>
        <c:axId val="1212959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2961799"/>
        <c:crosses val="autoZero"/>
        <c:auto val="1"/>
        <c:lblAlgn val="ctr"/>
        <c:lblOffset val="100"/>
        <c:noMultiLvlLbl val="0"/>
      </c:catAx>
      <c:valAx>
        <c:axId val="1212961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2959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per genere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'Fig. 4.5'!$A$31</c:f>
              <c:strCache>
                <c:ptCount val="1"/>
                <c:pt idx="0">
                  <c:v>Qualificati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4.5'!$B$30:$C$30</c:f>
              <c:strCache>
                <c:ptCount val="2"/>
                <c:pt idx="0">
                  <c:v>Femmine</c:v>
                </c:pt>
                <c:pt idx="1">
                  <c:v>Maschi</c:v>
                </c:pt>
              </c:strCache>
            </c:strRef>
          </c:cat>
          <c:val>
            <c:numRef>
              <c:f>'Fig. 4.5'!$B$31:$C$31</c:f>
              <c:numCache>
                <c:formatCode>0.0</c:formatCode>
                <c:ptCount val="2"/>
                <c:pt idx="0">
                  <c:v>41.795061562268721</c:v>
                </c:pt>
                <c:pt idx="1">
                  <c:v>58.204938437731279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03-4CA9-B9C9-556461095269}"/>
            </c:ext>
          </c:extLst>
        </c:ser>
        <c:ser>
          <c:idx val="1"/>
          <c:order val="1"/>
          <c:tx>
            <c:strRef>
              <c:f>'Fig. 4.5'!$A$32</c:f>
              <c:strCache>
                <c:ptCount val="1"/>
                <c:pt idx="0">
                  <c:v>Diplomati</c:v>
                </c:pt>
              </c:strCache>
            </c:strRef>
          </c:tx>
          <c:spPr>
            <a:solidFill>
              <a:srgbClr val="94DCF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4.5'!$B$30:$C$30</c:f>
              <c:strCache>
                <c:ptCount val="2"/>
                <c:pt idx="0">
                  <c:v>Femmine</c:v>
                </c:pt>
                <c:pt idx="1">
                  <c:v>Maschi</c:v>
                </c:pt>
              </c:strCache>
            </c:strRef>
          </c:cat>
          <c:val>
            <c:numRef>
              <c:f>'Fig. 4.5'!$B$32:$C$32</c:f>
              <c:numCache>
                <c:formatCode>0.0</c:formatCode>
                <c:ptCount val="2"/>
                <c:pt idx="0">
                  <c:v>43.031661124765073</c:v>
                </c:pt>
                <c:pt idx="1">
                  <c:v>56.968338875234927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03-4CA9-B9C9-556461095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703559"/>
        <c:axId val="31705607"/>
      </c:barChart>
      <c:catAx>
        <c:axId val="31703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05607"/>
        <c:crosses val="autoZero"/>
        <c:auto val="1"/>
        <c:lblAlgn val="ctr"/>
        <c:lblOffset val="100"/>
        <c:noMultiLvlLbl val="0"/>
      </c:catAx>
      <c:valAx>
        <c:axId val="31705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03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'fig.2.2'!$D$6</c:f>
              <c:strCache>
                <c:ptCount val="1"/>
                <c:pt idx="0">
                  <c:v>2021-22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'fig.2.2'!$E$5:$J$5</c:f>
              <c:strCache>
                <c:ptCount val="6"/>
                <c:pt idx="0">
                  <c:v>IF  ordinaria</c:v>
                </c:pt>
                <c:pt idx="1">
                  <c:v>IF in duale</c:v>
                </c:pt>
                <c:pt idx="2">
                  <c:v>Nuova sussidiarietà</c:v>
                </c:pt>
                <c:pt idx="3">
                  <c:v>Suss. complementare</c:v>
                </c:pt>
                <c:pt idx="4">
                  <c:v>Suss. Integrativa</c:v>
                </c:pt>
                <c:pt idx="5">
                  <c:v>Totale</c:v>
                </c:pt>
              </c:strCache>
            </c:strRef>
          </c:cat>
          <c:val>
            <c:numRef>
              <c:f>'fig.2.2'!$E$6:$J$6</c:f>
              <c:numCache>
                <c:formatCode>#,##0_ ;\-#,##0\ </c:formatCode>
                <c:ptCount val="6"/>
                <c:pt idx="0" formatCode="#,##0">
                  <c:v>107686</c:v>
                </c:pt>
                <c:pt idx="1">
                  <c:v>50410</c:v>
                </c:pt>
                <c:pt idx="2" formatCode="#,##0">
                  <c:v>18268</c:v>
                </c:pt>
                <c:pt idx="3" formatCode="#,##0">
                  <c:v>836</c:v>
                </c:pt>
                <c:pt idx="4" formatCode="#,##0">
                  <c:v>51372</c:v>
                </c:pt>
                <c:pt idx="5" formatCode="#,##0">
                  <c:v>228572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E-4FD2-875A-646A18A5ED1B}"/>
            </c:ext>
          </c:extLst>
        </c:ser>
        <c:ser>
          <c:idx val="1"/>
          <c:order val="1"/>
          <c:tx>
            <c:strRef>
              <c:f>'fig.2.2'!$D$7</c:f>
              <c:strCache>
                <c:ptCount val="1"/>
                <c:pt idx="0">
                  <c:v>2022-2023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'fig.2.2'!$E$5:$J$5</c:f>
              <c:strCache>
                <c:ptCount val="6"/>
                <c:pt idx="0">
                  <c:v>IF  ordinaria</c:v>
                </c:pt>
                <c:pt idx="1">
                  <c:v>IF in duale</c:v>
                </c:pt>
                <c:pt idx="2">
                  <c:v>Nuova sussidiarietà</c:v>
                </c:pt>
                <c:pt idx="3">
                  <c:v>Suss. complementare</c:v>
                </c:pt>
                <c:pt idx="4">
                  <c:v>Suss. Integrativa</c:v>
                </c:pt>
                <c:pt idx="5">
                  <c:v>Totale</c:v>
                </c:pt>
              </c:strCache>
            </c:strRef>
          </c:cat>
          <c:val>
            <c:numRef>
              <c:f>'fig.2.2'!$E$7:$J$7</c:f>
              <c:numCache>
                <c:formatCode>#,##0</c:formatCode>
                <c:ptCount val="6"/>
                <c:pt idx="0">
                  <c:v>53404</c:v>
                </c:pt>
                <c:pt idx="1">
                  <c:v>103793</c:v>
                </c:pt>
                <c:pt idx="2">
                  <c:v>44637</c:v>
                </c:pt>
                <c:pt idx="3">
                  <c:v>158</c:v>
                </c:pt>
                <c:pt idx="4">
                  <c:v>8448</c:v>
                </c:pt>
                <c:pt idx="5">
                  <c:v>210440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E-4FD2-875A-646A18A5ED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94536976"/>
        <c:axId val="794538056"/>
        <c:axId val="0"/>
      </c:bar3DChart>
      <c:catAx>
        <c:axId val="79453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4538056"/>
        <c:crosses val="autoZero"/>
        <c:auto val="1"/>
        <c:lblAlgn val="ctr"/>
        <c:lblOffset val="100"/>
        <c:noMultiLvlLbl val="0"/>
      </c:catAx>
      <c:valAx>
        <c:axId val="7945380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79453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22-4032-B0E1-834A73084C8C}"/>
              </c:ext>
            </c:extLst>
          </c:dPt>
          <c:dPt>
            <c:idx val="2"/>
            <c:invertIfNegative val="0"/>
            <c:bubble3D val="0"/>
            <c:spPr>
              <a:solidFill>
                <a:srgbClr val="4EA72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22-4032-B0E1-834A73084C8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22-4032-B0E1-834A73084C8C}"/>
              </c:ext>
            </c:extLst>
          </c:dPt>
          <c:dPt>
            <c:idx val="5"/>
            <c:invertIfNegative val="0"/>
            <c:bubble3D val="0"/>
            <c:spPr>
              <a:solidFill>
                <a:srgbClr val="4EA72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22-4032-B0E1-834A73084C8C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22-4032-B0E1-834A73084C8C}"/>
              </c:ext>
            </c:extLst>
          </c:dPt>
          <c:dPt>
            <c:idx val="8"/>
            <c:invertIfNegative val="0"/>
            <c:bubble3D val="0"/>
            <c:spPr>
              <a:solidFill>
                <a:srgbClr val="4EA72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E22-4032-B0E1-834A73084C8C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E22-4032-B0E1-834A73084C8C}"/>
              </c:ext>
            </c:extLst>
          </c:dPt>
          <c:dPt>
            <c:idx val="11"/>
            <c:invertIfNegative val="0"/>
            <c:bubble3D val="0"/>
            <c:spPr>
              <a:solidFill>
                <a:srgbClr val="4EA72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E22-4032-B0E1-834A73084C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4.6'!$AI$2:$AT$3</c:f>
              <c:multiLvlStrCache>
                <c:ptCount val="12"/>
                <c:lvl>
                  <c:pt idx="0">
                    <c:v>iscritti al I anno</c:v>
                  </c:pt>
                  <c:pt idx="1">
                    <c:v>Ammessi al II anno</c:v>
                  </c:pt>
                  <c:pt idx="2">
                    <c:v>certificazioni parziali</c:v>
                  </c:pt>
                  <c:pt idx="3">
                    <c:v>iscritti al II anno</c:v>
                  </c:pt>
                  <c:pt idx="4">
                    <c:v>Ammessi al III anno</c:v>
                  </c:pt>
                  <c:pt idx="5">
                    <c:v>certificazioni parziali</c:v>
                  </c:pt>
                  <c:pt idx="6">
                    <c:v>Iscritti al III anno</c:v>
                  </c:pt>
                  <c:pt idx="7">
                    <c:v>qualificati</c:v>
                  </c:pt>
                  <c:pt idx="8">
                    <c:v>certificazioni parziali</c:v>
                  </c:pt>
                  <c:pt idx="9">
                    <c:v>Iscritti al IV anno</c:v>
                  </c:pt>
                  <c:pt idx="10">
                    <c:v>diplomati</c:v>
                  </c:pt>
                  <c:pt idx="11">
                    <c:v>certificazioni parziali</c:v>
                  </c:pt>
                </c:lvl>
                <c:lvl>
                  <c:pt idx="0">
                    <c:v>I anno</c:v>
                  </c:pt>
                  <c:pt idx="3">
                    <c:v>II anno</c:v>
                  </c:pt>
                  <c:pt idx="6">
                    <c:v>III anno</c:v>
                  </c:pt>
                  <c:pt idx="9">
                    <c:v>IV anno</c:v>
                  </c:pt>
                </c:lvl>
              </c:multiLvlStrCache>
            </c:multiLvlStrRef>
          </c:cat>
          <c:val>
            <c:numRef>
              <c:f>'Fig. 4.6'!$AI$4:$AT$4</c:f>
              <c:numCache>
                <c:formatCode>#,##0</c:formatCode>
                <c:ptCount val="12"/>
                <c:pt idx="0">
                  <c:v>67027</c:v>
                </c:pt>
                <c:pt idx="1">
                  <c:v>45427</c:v>
                </c:pt>
                <c:pt idx="2">
                  <c:v>5592</c:v>
                </c:pt>
                <c:pt idx="3">
                  <c:v>66466</c:v>
                </c:pt>
                <c:pt idx="4">
                  <c:v>48948</c:v>
                </c:pt>
                <c:pt idx="5">
                  <c:v>2767</c:v>
                </c:pt>
                <c:pt idx="6">
                  <c:v>59823</c:v>
                </c:pt>
                <c:pt idx="7">
                  <c:v>44589</c:v>
                </c:pt>
                <c:pt idx="8">
                  <c:v>5196</c:v>
                </c:pt>
                <c:pt idx="9">
                  <c:v>16881</c:v>
                </c:pt>
                <c:pt idx="10">
                  <c:v>13834</c:v>
                </c:pt>
                <c:pt idx="11">
                  <c:v>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E22-4032-B0E1-834A73084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6837000"/>
        <c:axId val="1681116168"/>
      </c:barChart>
      <c:catAx>
        <c:axId val="946837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116168"/>
        <c:crosses val="autoZero"/>
        <c:auto val="1"/>
        <c:lblAlgn val="ctr"/>
        <c:lblOffset val="100"/>
        <c:noMultiLvlLbl val="0"/>
      </c:catAx>
      <c:valAx>
        <c:axId val="1681116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6837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Successo formativo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4.7'!$A$5</c:f>
              <c:strCache>
                <c:ptCount val="1"/>
                <c:pt idx="0">
                  <c:v>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7417341042979714E-3"/>
                  <c:y val="-4.69885519528413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29-4785-8551-D485476A9976}"/>
                </c:ext>
              </c:extLst>
            </c:dLbl>
            <c:dLbl>
              <c:idx val="1"/>
              <c:layout>
                <c:manualLayout>
                  <c:x val="-1.95685806143257E-2"/>
                  <c:y val="-4.67265745840474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29-4785-8551-D485476A9976}"/>
                </c:ext>
              </c:extLst>
            </c:dLbl>
            <c:dLbl>
              <c:idx val="2"/>
              <c:layout>
                <c:manualLayout>
                  <c:x val="-1.4013019010280859E-2"/>
                  <c:y val="4.56932194071377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9-4785-8551-D485476A9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4.7'!$B$4:$E$4</c:f>
              <c:strCache>
                <c:ptCount val="4"/>
                <c:pt idx="0">
                  <c:v>Ammessi al II anno</c:v>
                </c:pt>
                <c:pt idx="1">
                  <c:v>Ammessi al III anno</c:v>
                </c:pt>
                <c:pt idx="2">
                  <c:v>qualificati</c:v>
                </c:pt>
                <c:pt idx="3">
                  <c:v>diplomati</c:v>
                </c:pt>
              </c:strCache>
            </c:strRef>
          </c:cat>
          <c:val>
            <c:numRef>
              <c:f>'Fig. 4.7'!$B$5:$E$5</c:f>
              <c:numCache>
                <c:formatCode>0.0</c:formatCode>
                <c:ptCount val="4"/>
                <c:pt idx="0">
                  <c:v>75.961947027996786</c:v>
                </c:pt>
                <c:pt idx="1">
                  <c:v>81.220348879643822</c:v>
                </c:pt>
                <c:pt idx="2">
                  <c:v>79.674044963301156</c:v>
                </c:pt>
                <c:pt idx="3">
                  <c:v>83.939270152505458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29-4785-8551-D485476A9976}"/>
            </c:ext>
          </c:extLst>
        </c:ser>
        <c:ser>
          <c:idx val="1"/>
          <c:order val="1"/>
          <c:tx>
            <c:strRef>
              <c:f>'Fig. 4.7'!$A$6</c:f>
              <c:strCache>
                <c:ptCount val="1"/>
                <c:pt idx="0">
                  <c:v>Scuole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7157233019380446E-3"/>
                  <c:y val="1.8578925594424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9-4785-8551-D485476A9976}"/>
                </c:ext>
              </c:extLst>
            </c:dLbl>
            <c:dLbl>
              <c:idx val="1"/>
              <c:layout>
                <c:manualLayout>
                  <c:x val="-2.9143073022080495E-3"/>
                  <c:y val="2.3199915293984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29-4785-8551-D485476A9976}"/>
                </c:ext>
              </c:extLst>
            </c:dLbl>
            <c:dLbl>
              <c:idx val="2"/>
              <c:layout>
                <c:manualLayout>
                  <c:x val="5.3569776037747366E-3"/>
                  <c:y val="1.3957935894865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29-4785-8551-D485476A9976}"/>
                </c:ext>
              </c:extLst>
            </c:dLbl>
            <c:dLbl>
              <c:idx val="3"/>
              <c:layout>
                <c:manualLayout>
                  <c:x val="5.356977603774838E-3"/>
                  <c:y val="9.32821361634651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29-4785-8551-D485476A9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4.7'!$B$4:$E$4</c:f>
              <c:strCache>
                <c:ptCount val="4"/>
                <c:pt idx="0">
                  <c:v>Ammessi al II anno</c:v>
                </c:pt>
                <c:pt idx="1">
                  <c:v>Ammessi al III anno</c:v>
                </c:pt>
                <c:pt idx="2">
                  <c:v>qualificati</c:v>
                </c:pt>
                <c:pt idx="3">
                  <c:v>diplomati</c:v>
                </c:pt>
              </c:strCache>
            </c:strRef>
          </c:cat>
          <c:val>
            <c:numRef>
              <c:f>'Fig. 4.7'!$B$6:$E$6</c:f>
              <c:numCache>
                <c:formatCode>0.0</c:formatCode>
                <c:ptCount val="4"/>
                <c:pt idx="0">
                  <c:v>73</c:v>
                </c:pt>
                <c:pt idx="1">
                  <c:v>73.3</c:v>
                </c:pt>
                <c:pt idx="2">
                  <c:v>73.7</c:v>
                </c:pt>
                <c:pt idx="3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29-4785-8551-D485476A9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03033728"/>
        <c:axId val="1703044768"/>
      </c:barChart>
      <c:catAx>
        <c:axId val="170303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3044768"/>
        <c:crosses val="autoZero"/>
        <c:auto val="1"/>
        <c:lblAlgn val="ctr"/>
        <c:lblOffset val="100"/>
        <c:noMultiLvlLbl val="0"/>
      </c:catAx>
      <c:valAx>
        <c:axId val="170304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303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474910519297001E-2"/>
          <c:y val="5.8344194723952074E-2"/>
          <c:w val="0.86801247812941884"/>
          <c:h val="0.75803541980737155"/>
        </c:manualLayout>
      </c:layout>
      <c:lineChart>
        <c:grouping val="standard"/>
        <c:varyColors val="0"/>
        <c:ser>
          <c:idx val="0"/>
          <c:order val="0"/>
          <c:tx>
            <c:strRef>
              <c:f>'Fig. 5.1'!$C$3</c:f>
              <c:strCache>
                <c:ptCount val="1"/>
                <c:pt idx="0">
                  <c:v>2020-21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0046711671715901E-2"/>
                  <c:y val="1.8411245762876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C7-4B35-8CFB-1D6F7119B0FB}"/>
                </c:ext>
              </c:extLst>
            </c:dLbl>
            <c:dLbl>
              <c:idx val="1"/>
              <c:layout>
                <c:manualLayout>
                  <c:x val="-1.6074738674745383E-2"/>
                  <c:y val="-2.9457993220602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C7-4B35-8CFB-1D6F7119B0FB}"/>
                </c:ext>
              </c:extLst>
            </c:dLbl>
            <c:dLbl>
              <c:idx val="2"/>
              <c:layout>
                <c:manualLayout>
                  <c:x val="-1.4065396340402211E-2"/>
                  <c:y val="3.314024237317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7-4B35-8CFB-1D6F7119B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5.1'!$B$4:$B$7</c:f>
              <c:strCache>
                <c:ptCount val="4"/>
                <c:pt idx="0">
                  <c:v>I anno</c:v>
                </c:pt>
                <c:pt idx="1">
                  <c:v>II anno</c:v>
                </c:pt>
                <c:pt idx="2">
                  <c:v>III anno</c:v>
                </c:pt>
                <c:pt idx="3">
                  <c:v>IV anno</c:v>
                </c:pt>
              </c:strCache>
            </c:strRef>
          </c:cat>
          <c:val>
            <c:numRef>
              <c:f>'Fig. 5.1'!$C$4:$C$7</c:f>
              <c:numCache>
                <c:formatCode>General</c:formatCode>
                <c:ptCount val="4"/>
                <c:pt idx="0">
                  <c:v>3732</c:v>
                </c:pt>
                <c:pt idx="1">
                  <c:v>12157</c:v>
                </c:pt>
                <c:pt idx="2">
                  <c:v>13495</c:v>
                </c:pt>
                <c:pt idx="3">
                  <c:v>12799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C7-4B35-8CFB-1D6F7119B0FB}"/>
            </c:ext>
          </c:extLst>
        </c:ser>
        <c:ser>
          <c:idx val="1"/>
          <c:order val="1"/>
          <c:tx>
            <c:strRef>
              <c:f>'Fig. 5.1'!$D$3</c:f>
              <c:strCache>
                <c:ptCount val="1"/>
                <c:pt idx="0">
                  <c:v>2021-22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4112108012118074E-2"/>
                  <c:y val="-4.0504740678328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7-4B35-8CFB-1D6F7119B0FB}"/>
                </c:ext>
              </c:extLst>
            </c:dLbl>
            <c:dLbl>
              <c:idx val="1"/>
              <c:layout>
                <c:manualLayout>
                  <c:x val="-2.4112108012118074E-2"/>
                  <c:y val="3.6822491525752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7-4B35-8CFB-1D6F7119B0FB}"/>
                </c:ext>
              </c:extLst>
            </c:dLbl>
            <c:dLbl>
              <c:idx val="2"/>
              <c:layout>
                <c:manualLayout>
                  <c:x val="-2.4112108012118147E-2"/>
                  <c:y val="-3.314024237317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C7-4B35-8CFB-1D6F7119B0FB}"/>
                </c:ext>
              </c:extLst>
            </c:dLbl>
            <c:dLbl>
              <c:idx val="3"/>
              <c:layout>
                <c:manualLayout>
                  <c:x val="-2.4112108012118223E-2"/>
                  <c:y val="3.6822491525752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C7-4B35-8CFB-1D6F7119B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5.1'!$B$4:$B$7</c:f>
              <c:strCache>
                <c:ptCount val="4"/>
                <c:pt idx="0">
                  <c:v>I anno</c:v>
                </c:pt>
                <c:pt idx="1">
                  <c:v>II anno</c:v>
                </c:pt>
                <c:pt idx="2">
                  <c:v>III anno</c:v>
                </c:pt>
                <c:pt idx="3">
                  <c:v>IV anno</c:v>
                </c:pt>
              </c:strCache>
            </c:strRef>
          </c:cat>
          <c:val>
            <c:numRef>
              <c:f>'Fig. 5.1'!$D$4:$D$7</c:f>
              <c:numCache>
                <c:formatCode>General</c:formatCode>
                <c:ptCount val="4"/>
                <c:pt idx="0">
                  <c:v>12537</c:v>
                </c:pt>
                <c:pt idx="1">
                  <c:v>10969</c:v>
                </c:pt>
                <c:pt idx="2">
                  <c:v>14581</c:v>
                </c:pt>
                <c:pt idx="3">
                  <c:v>12323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C7-4B35-8CFB-1D6F7119B0FB}"/>
            </c:ext>
          </c:extLst>
        </c:ser>
        <c:ser>
          <c:idx val="2"/>
          <c:order val="2"/>
          <c:tx>
            <c:strRef>
              <c:f>'Fig. 5.1'!$E$3</c:f>
              <c:strCache>
                <c:ptCount val="1"/>
                <c:pt idx="0">
                  <c:v>2022-23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0093423343432097E-3"/>
                  <c:y val="-2.5775744068027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C7-4B35-8CFB-1D6F7119B0FB}"/>
                </c:ext>
              </c:extLst>
            </c:dLbl>
            <c:dLbl>
              <c:idx val="1"/>
              <c:layout>
                <c:manualLayout>
                  <c:x val="-6.0280270030295185E-3"/>
                  <c:y val="-2.209349491545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C7-4B35-8CFB-1D6F7119B0FB}"/>
                </c:ext>
              </c:extLst>
            </c:dLbl>
            <c:dLbl>
              <c:idx val="2"/>
              <c:layout>
                <c:manualLayout>
                  <c:x val="-6.0280270030295922E-3"/>
                  <c:y val="-3.314024237317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C7-4B35-8CFB-1D6F7119B0FB}"/>
                </c:ext>
              </c:extLst>
            </c:dLbl>
            <c:dLbl>
              <c:idx val="3"/>
              <c:layout>
                <c:manualLayout>
                  <c:x val="-2.009342334343173E-2"/>
                  <c:y val="-3.6822491525753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C7-4B35-8CFB-1D6F7119B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5.1'!$B$4:$B$7</c:f>
              <c:strCache>
                <c:ptCount val="4"/>
                <c:pt idx="0">
                  <c:v>I anno</c:v>
                </c:pt>
                <c:pt idx="1">
                  <c:v>II anno</c:v>
                </c:pt>
                <c:pt idx="2">
                  <c:v>III anno</c:v>
                </c:pt>
                <c:pt idx="3">
                  <c:v>IV anno</c:v>
                </c:pt>
              </c:strCache>
            </c:strRef>
          </c:cat>
          <c:val>
            <c:numRef>
              <c:f>'Fig. 5.1'!$E$4:$E$7</c:f>
              <c:numCache>
                <c:formatCode>General</c:formatCode>
                <c:ptCount val="4"/>
                <c:pt idx="0">
                  <c:v>40042</c:v>
                </c:pt>
                <c:pt idx="1">
                  <c:v>30163</c:v>
                </c:pt>
                <c:pt idx="2">
                  <c:v>24486</c:v>
                </c:pt>
                <c:pt idx="3">
                  <c:v>13775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C7-4B35-8CFB-1D6F7119B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093855"/>
        <c:axId val="254101759"/>
      </c:lineChart>
      <c:catAx>
        <c:axId val="254093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54101759"/>
        <c:crosses val="autoZero"/>
        <c:auto val="1"/>
        <c:lblAlgn val="ctr"/>
        <c:lblOffset val="100"/>
        <c:noMultiLvlLbl val="0"/>
      </c:catAx>
      <c:valAx>
        <c:axId val="254101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5409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'Fig. 5.4'!$B$3:$B$7</c:f>
              <c:strCache>
                <c:ptCount val="5"/>
                <c:pt idx="0">
                  <c:v>I anno</c:v>
                </c:pt>
                <c:pt idx="1">
                  <c:v>II anno</c:v>
                </c:pt>
                <c:pt idx="2">
                  <c:v>III anno</c:v>
                </c:pt>
                <c:pt idx="3">
                  <c:v>IV anno</c:v>
                </c:pt>
                <c:pt idx="4">
                  <c:v>Totale</c:v>
                </c:pt>
              </c:strCache>
            </c:strRef>
          </c:cat>
          <c:val>
            <c:numRef>
              <c:f>'Fig. 5.4'!$E$3:$E$7</c:f>
              <c:numCache>
                <c:formatCode>0.0%</c:formatCode>
                <c:ptCount val="5"/>
                <c:pt idx="0">
                  <c:v>0.62837593961364024</c:v>
                </c:pt>
                <c:pt idx="1">
                  <c:v>0.50149635886010713</c:v>
                </c:pt>
                <c:pt idx="2">
                  <c:v>0.46361829025844931</c:v>
                </c:pt>
                <c:pt idx="3">
                  <c:v>0.90774299835255357</c:v>
                </c:pt>
                <c:pt idx="4">
                  <c:v>0.56534225655298942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C9-440D-B668-53E4F2841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6258688"/>
        <c:axId val="116260224"/>
        <c:axId val="0"/>
      </c:bar3DChart>
      <c:catAx>
        <c:axId val="116258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6260224"/>
        <c:crosses val="autoZero"/>
        <c:auto val="1"/>
        <c:lblAlgn val="ctr"/>
        <c:lblOffset val="100"/>
        <c:noMultiLvlLbl val="0"/>
      </c:catAx>
      <c:valAx>
        <c:axId val="11626022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16258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'Fig. 5.5'!$C$4</c:f>
              <c:strCache>
                <c:ptCount val="1"/>
                <c:pt idx="0">
                  <c:v>Quadriennio 2016-2020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5.5'!$B$5:$B$11</c:f>
              <c:strCache>
                <c:ptCount val="7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  <c:pt idx="5">
                  <c:v>2021-22</c:v>
                </c:pt>
                <c:pt idx="6">
                  <c:v>2022-23</c:v>
                </c:pt>
              </c:strCache>
            </c:strRef>
          </c:cat>
          <c:val>
            <c:numRef>
              <c:f>'Fig. 5.5'!$C$5:$C$11</c:f>
              <c:numCache>
                <c:formatCode>#,##0_ ;\-#,##0\ </c:formatCode>
                <c:ptCount val="7"/>
                <c:pt idx="0">
                  <c:v>2093</c:v>
                </c:pt>
                <c:pt idx="1">
                  <c:v>6260</c:v>
                </c:pt>
                <c:pt idx="2">
                  <c:v>11209</c:v>
                </c:pt>
                <c:pt idx="3">
                  <c:v>11676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E0-4C18-9CCE-8811131CBB18}"/>
            </c:ext>
          </c:extLst>
        </c:ser>
        <c:ser>
          <c:idx val="1"/>
          <c:order val="1"/>
          <c:tx>
            <c:strRef>
              <c:f>'Fig. 5.5'!$D$4</c:f>
              <c:strCache>
                <c:ptCount val="1"/>
                <c:pt idx="0">
                  <c:v>Quadriennio 2017-2021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5.5'!$B$5:$B$11</c:f>
              <c:strCache>
                <c:ptCount val="7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  <c:pt idx="5">
                  <c:v>2021-22</c:v>
                </c:pt>
                <c:pt idx="6">
                  <c:v>2022-23</c:v>
                </c:pt>
              </c:strCache>
            </c:strRef>
          </c:cat>
          <c:val>
            <c:numRef>
              <c:f>'Fig. 5.5'!$D$5:$D$11</c:f>
              <c:numCache>
                <c:formatCode>#,##0_ ;\-#,##0\ </c:formatCode>
                <c:ptCount val="7"/>
                <c:pt idx="1">
                  <c:v>3004</c:v>
                </c:pt>
                <c:pt idx="2">
                  <c:v>8510</c:v>
                </c:pt>
                <c:pt idx="3">
                  <c:v>10918</c:v>
                </c:pt>
                <c:pt idx="4">
                  <c:v>12799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E0-4C18-9CCE-8811131CBB18}"/>
            </c:ext>
          </c:extLst>
        </c:ser>
        <c:ser>
          <c:idx val="2"/>
          <c:order val="2"/>
          <c:tx>
            <c:strRef>
              <c:f>'Fig. 5.5'!$E$4</c:f>
              <c:strCache>
                <c:ptCount val="1"/>
                <c:pt idx="0">
                  <c:v>Quadriennio 2018-2022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5.5'!$B$5:$B$11</c:f>
              <c:strCache>
                <c:ptCount val="7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  <c:pt idx="5">
                  <c:v>2021-22</c:v>
                </c:pt>
                <c:pt idx="6">
                  <c:v>2022-23</c:v>
                </c:pt>
              </c:strCache>
            </c:strRef>
          </c:cat>
          <c:val>
            <c:numRef>
              <c:f>'Fig. 5.5'!$E$5:$E$11</c:f>
              <c:numCache>
                <c:formatCode>General</c:formatCode>
                <c:ptCount val="7"/>
                <c:pt idx="2" formatCode="#,##0_ ;\-#,##0\ ">
                  <c:v>3020</c:v>
                </c:pt>
                <c:pt idx="3" formatCode="#,##0_ ;\-#,##0\ ">
                  <c:v>7183</c:v>
                </c:pt>
                <c:pt idx="4" formatCode="#,##0_ ;\-#,##0\ ">
                  <c:v>13495</c:v>
                </c:pt>
                <c:pt idx="5" formatCode="#,##0_ ;\-#,##0\ ">
                  <c:v>12323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E0-4C18-9CCE-8811131CBB18}"/>
            </c:ext>
          </c:extLst>
        </c:ser>
        <c:ser>
          <c:idx val="3"/>
          <c:order val="3"/>
          <c:tx>
            <c:strRef>
              <c:f>'Fig. 5.5'!$F$4</c:f>
              <c:strCache>
                <c:ptCount val="1"/>
                <c:pt idx="0">
                  <c:v>Quadriennio 2019-2023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5.5'!$B$5:$B$11</c:f>
              <c:strCache>
                <c:ptCount val="7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  <c:pt idx="5">
                  <c:v>2021-22</c:v>
                </c:pt>
                <c:pt idx="6">
                  <c:v>2022-23</c:v>
                </c:pt>
              </c:strCache>
            </c:strRef>
          </c:cat>
          <c:val>
            <c:numRef>
              <c:f>'Fig. 5.5'!$F$5:$F$11</c:f>
              <c:numCache>
                <c:formatCode>General</c:formatCode>
                <c:ptCount val="7"/>
                <c:pt idx="3" formatCode="#,##0_ ;\-#,##0\ ">
                  <c:v>8089</c:v>
                </c:pt>
                <c:pt idx="4" formatCode="#,##0_ ;\-#,##0\ ">
                  <c:v>12157</c:v>
                </c:pt>
                <c:pt idx="5" formatCode="#,##0_ ;\-#,##0\ ">
                  <c:v>14581</c:v>
                </c:pt>
                <c:pt idx="6" formatCode="#,##0_ ;\-#,##0\ ">
                  <c:v>13775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E0-4C18-9CCE-8811131CBB18}"/>
            </c:ext>
          </c:extLst>
        </c:ser>
        <c:ser>
          <c:idx val="4"/>
          <c:order val="4"/>
          <c:tx>
            <c:strRef>
              <c:f>'Fig. 5.5'!$G$4</c:f>
              <c:strCache>
                <c:ptCount val="1"/>
                <c:pt idx="0">
                  <c:v>Triennio 2020-2023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5.5'!$B$5:$B$11</c:f>
              <c:strCache>
                <c:ptCount val="7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  <c:pt idx="5">
                  <c:v>2021-22</c:v>
                </c:pt>
                <c:pt idx="6">
                  <c:v>2022-23</c:v>
                </c:pt>
              </c:strCache>
            </c:strRef>
          </c:cat>
          <c:val>
            <c:numRef>
              <c:f>'Fig. 5.5'!$G$5:$G$11</c:f>
              <c:numCache>
                <c:formatCode>General</c:formatCode>
                <c:ptCount val="7"/>
                <c:pt idx="4" formatCode="#,##0_ ;\-#,##0\ ">
                  <c:v>3732</c:v>
                </c:pt>
                <c:pt idx="5" formatCode="#,##0_ ;\-#,##0\ ">
                  <c:v>10969</c:v>
                </c:pt>
                <c:pt idx="6" formatCode="#,##0_ ;\-#,##0\ ">
                  <c:v>24486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E0-4C18-9CCE-8811131CB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402080"/>
        <c:axId val="365402560"/>
      </c:lineChart>
      <c:catAx>
        <c:axId val="36540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5402560"/>
        <c:crosses val="autoZero"/>
        <c:auto val="1"/>
        <c:lblAlgn val="ctr"/>
        <c:lblOffset val="100"/>
        <c:noMultiLvlLbl val="0"/>
      </c:catAx>
      <c:valAx>
        <c:axId val="36540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5402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'Fig. 5.6'!$B$4:$C$4</c:f>
              <c:strCache>
                <c:ptCount val="2"/>
                <c:pt idx="0">
                  <c:v>Sistema Duale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D5F-484F-B2FB-71CB4AB9EA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D5F-484F-B2FB-71CB4AB9EA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 5.6'!$D$3:$E$3</c:f>
              <c:strCache>
                <c:ptCount val="2"/>
                <c:pt idx="0">
                  <c:v>Maschi</c:v>
                </c:pt>
                <c:pt idx="1">
                  <c:v>Femmine</c:v>
                </c:pt>
              </c:strCache>
            </c:strRef>
          </c:cat>
          <c:val>
            <c:numRef>
              <c:f>'Fig. 5.6'!$D$4:$E$4</c:f>
              <c:numCache>
                <c:formatCode>0.0%</c:formatCode>
                <c:ptCount val="2"/>
                <c:pt idx="0">
                  <c:v>0.58769568343997203</c:v>
                </c:pt>
                <c:pt idx="1">
                  <c:v>0.41230431656002803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5F-484F-B2FB-71CB4AB9E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6.1'!$C$12</c:f>
              <c:strCache>
                <c:ptCount val="1"/>
                <c:pt idx="0">
                  <c:v>Iscritti al III anno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6.1'!$F$11:$H$11</c:f>
              <c:strCache>
                <c:ptCount val="3"/>
                <c:pt idx="0">
                  <c:v>2020-21</c:v>
                </c:pt>
                <c:pt idx="1">
                  <c:v>2021-22</c:v>
                </c:pt>
                <c:pt idx="2">
                  <c:v>2022-23</c:v>
                </c:pt>
              </c:strCache>
            </c:strRef>
          </c:cat>
          <c:val>
            <c:numRef>
              <c:f>'Fig. 6.1'!$F$12:$H$12</c:f>
              <c:numCache>
                <c:formatCode>#,##0_ ;\-#,##0\ </c:formatCode>
                <c:ptCount val="3"/>
                <c:pt idx="0">
                  <c:v>13495</c:v>
                </c:pt>
                <c:pt idx="1">
                  <c:v>14581</c:v>
                </c:pt>
                <c:pt idx="2">
                  <c:v>24486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E-4F93-BC4B-C6DE8B0ACD08}"/>
            </c:ext>
          </c:extLst>
        </c:ser>
        <c:ser>
          <c:idx val="1"/>
          <c:order val="1"/>
          <c:tx>
            <c:strRef>
              <c:f>'Fig. 6.1'!$C$13</c:f>
              <c:strCache>
                <c:ptCount val="1"/>
                <c:pt idx="0">
                  <c:v>Qualificati IF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6.1'!$F$11:$H$11</c:f>
              <c:strCache>
                <c:ptCount val="3"/>
                <c:pt idx="0">
                  <c:v>2020-21</c:v>
                </c:pt>
                <c:pt idx="1">
                  <c:v>2021-22</c:v>
                </c:pt>
                <c:pt idx="2">
                  <c:v>2022-23</c:v>
                </c:pt>
              </c:strCache>
            </c:strRef>
          </c:cat>
          <c:val>
            <c:numRef>
              <c:f>'Fig. 6.1'!$F$13:$H$13</c:f>
              <c:numCache>
                <c:formatCode>#,##0_ ;\-#,##0\ </c:formatCode>
                <c:ptCount val="3"/>
                <c:pt idx="0">
                  <c:v>11592</c:v>
                </c:pt>
                <c:pt idx="1">
                  <c:v>11300</c:v>
                </c:pt>
                <c:pt idx="2" formatCode="#,##0">
                  <c:v>19667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AE-4F93-BC4B-C6DE8B0ACD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43742072"/>
        <c:axId val="443737032"/>
      </c:barChart>
      <c:catAx>
        <c:axId val="44374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737032"/>
        <c:crosses val="autoZero"/>
        <c:auto val="1"/>
        <c:lblAlgn val="ctr"/>
        <c:lblOffset val="100"/>
        <c:noMultiLvlLbl val="0"/>
      </c:catAx>
      <c:valAx>
        <c:axId val="44373703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crossAx val="44374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6.1'!$N$35</c:f>
              <c:strCache>
                <c:ptCount val="1"/>
                <c:pt idx="0">
                  <c:v>Iscritti al IV anno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6.1'!$Q$34:$S$34</c:f>
              <c:strCache>
                <c:ptCount val="3"/>
                <c:pt idx="0">
                  <c:v>2020-21 </c:v>
                </c:pt>
                <c:pt idx="1">
                  <c:v>2021-22</c:v>
                </c:pt>
                <c:pt idx="2">
                  <c:v>2022-23</c:v>
                </c:pt>
              </c:strCache>
            </c:strRef>
          </c:cat>
          <c:val>
            <c:numRef>
              <c:f>'Fig. 6.1'!$Q$35:$S$35</c:f>
              <c:numCache>
                <c:formatCode>#,##0</c:formatCode>
                <c:ptCount val="3"/>
                <c:pt idx="0">
                  <c:v>12799</c:v>
                </c:pt>
                <c:pt idx="1">
                  <c:v>12323</c:v>
                </c:pt>
                <c:pt idx="2">
                  <c:v>13775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A-4D73-877D-F391DCBD93B0}"/>
            </c:ext>
          </c:extLst>
        </c:ser>
        <c:ser>
          <c:idx val="1"/>
          <c:order val="1"/>
          <c:tx>
            <c:strRef>
              <c:f>'Fig. 6.1'!$N$36</c:f>
              <c:strCache>
                <c:ptCount val="1"/>
                <c:pt idx="0">
                  <c:v>Diplomati IF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6.1'!$Q$34:$S$34</c:f>
              <c:strCache>
                <c:ptCount val="3"/>
                <c:pt idx="0">
                  <c:v>2020-21 </c:v>
                </c:pt>
                <c:pt idx="1">
                  <c:v>2021-22</c:v>
                </c:pt>
                <c:pt idx="2">
                  <c:v>2022-23</c:v>
                </c:pt>
              </c:strCache>
            </c:strRef>
          </c:cat>
          <c:val>
            <c:numRef>
              <c:f>'Fig. 6.1'!$Q$36:$S$36</c:f>
              <c:numCache>
                <c:formatCode>#,##0</c:formatCode>
                <c:ptCount val="3"/>
                <c:pt idx="0">
                  <c:v>11240</c:v>
                </c:pt>
                <c:pt idx="1">
                  <c:v>10522</c:v>
                </c:pt>
                <c:pt idx="2">
                  <c:v>11449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AA-4D73-877D-F391DCBD93B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11400376"/>
        <c:axId val="1011399296"/>
      </c:barChart>
      <c:catAx>
        <c:axId val="1011400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1399296"/>
        <c:crosses val="autoZero"/>
        <c:auto val="1"/>
        <c:lblAlgn val="ctr"/>
        <c:lblOffset val="100"/>
        <c:noMultiLvlLbl val="0"/>
      </c:catAx>
      <c:valAx>
        <c:axId val="101139929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011400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Qualificati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D31-4134-B7DD-18EE3E3826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D31-4134-B7DD-18EE3E3826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 6.3'!$E$5:$F$5</c:f>
              <c:strCache>
                <c:ptCount val="2"/>
                <c:pt idx="0">
                  <c:v>maschi</c:v>
                </c:pt>
                <c:pt idx="1">
                  <c:v>femmine</c:v>
                </c:pt>
              </c:strCache>
            </c:strRef>
          </c:cat>
          <c:val>
            <c:numRef>
              <c:f>'Fig. 6.3'!$E$25:$F$25</c:f>
              <c:numCache>
                <c:formatCode>#,##0_ ;\-#,##0\ </c:formatCode>
                <c:ptCount val="2"/>
                <c:pt idx="0">
                  <c:v>13712</c:v>
                </c:pt>
                <c:pt idx="1">
                  <c:v>8458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31-4134-B7DD-18EE3E382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716666666666665"/>
          <c:y val="0.89409667541557303"/>
          <c:w val="0.3684442257217848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Diplomati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2D-40EB-9B8E-736DBD560C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2D-40EB-9B8E-736DBD560CC2}"/>
              </c:ext>
            </c:extLst>
          </c:dPt>
          <c:dLbls>
            <c:dLbl>
              <c:idx val="0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2D-40EB-9B8E-736DBD560CC2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2D-40EB-9B8E-736DBD560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 6.3'!$F$30:$G$30</c:f>
              <c:strCache>
                <c:ptCount val="2"/>
                <c:pt idx="0">
                  <c:v>maschi</c:v>
                </c:pt>
                <c:pt idx="1">
                  <c:v>femmine</c:v>
                </c:pt>
              </c:strCache>
            </c:strRef>
          </c:cat>
          <c:val>
            <c:numRef>
              <c:f>'Fig. 6.3'!$F$50:$G$50</c:f>
              <c:numCache>
                <c:formatCode>#,##0</c:formatCode>
                <c:ptCount val="2"/>
                <c:pt idx="0">
                  <c:v>6697</c:v>
                </c:pt>
                <c:pt idx="1">
                  <c:v>5787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2D-40EB-9B8E-736DBD560CC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9F2D-40EB-9B8E-736DBD560C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9F2D-40EB-9B8E-736DBD560CC2}"/>
              </c:ext>
            </c:extLst>
          </c:dPt>
          <c:cat>
            <c:strRef>
              <c:f>'Fig. 6.3'!$F$30:$G$30</c:f>
              <c:strCache>
                <c:ptCount val="2"/>
                <c:pt idx="0">
                  <c:v>maschi</c:v>
                </c:pt>
                <c:pt idx="1">
                  <c:v>femmine</c:v>
                </c:pt>
              </c:strCache>
            </c:strRef>
          </c:cat>
          <c:val>
            <c:numRef>
              <c:f>'Fig. 6.3'!$F$51:$G$51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9-9F2D-40EB-9B8E-736DBD560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38888888888893"/>
          <c:y val="0.89409667541557303"/>
          <c:w val="0.5017775590551181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58574624748318"/>
          <c:y val="5.6090093311972913E-2"/>
          <c:w val="0.80896657269060324"/>
          <c:h val="0.7098558597977106"/>
        </c:manualLayout>
      </c:layout>
      <c:lineChart>
        <c:grouping val="standard"/>
        <c:varyColors val="0"/>
        <c:ser>
          <c:idx val="0"/>
          <c:order val="0"/>
          <c:tx>
            <c:strRef>
              <c:f>'[1]Tutti Dati e linea 2014-22'!$F$97</c:f>
              <c:strCache>
                <c:ptCount val="1"/>
                <c:pt idx="0">
                  <c:v>IF (I-IV)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pPr>
              <a:solidFill>
                <a:schemeClr val="accent4">
                  <a:lumMod val="75000"/>
                </a:schemeClr>
              </a:solidFill>
            </c:spPr>
          </c:marker>
          <c:dLbls>
            <c:dLbl>
              <c:idx val="0"/>
              <c:layout>
                <c:manualLayout>
                  <c:x val="-4.7429548192205073E-2"/>
                  <c:y val="-5.2200037785848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42-49FF-977E-3386B283B250}"/>
                </c:ext>
              </c:extLst>
            </c:dLbl>
            <c:dLbl>
              <c:idx val="5"/>
              <c:layout>
                <c:manualLayout>
                  <c:x val="-4.7317773923095413E-2"/>
                  <c:y val="4.3126494918050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42-49FF-977E-3386B283B250}"/>
                </c:ext>
              </c:extLst>
            </c:dLbl>
            <c:dLbl>
              <c:idx val="7"/>
              <c:layout>
                <c:manualLayout>
                  <c:x val="-2.4687534220745433E-2"/>
                  <c:y val="-4.7047070841343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2-49FF-977E-3386B283B250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947CB0"/>
                      </a:solidFill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2-49FF-977E-3386B283B250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2-49FF-977E-3386B283B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47CB0"/>
                    </a:solidFill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'[1]Tutti Dati e linea 2014-22'!$E$105:$E$110</c:f>
              <c:strCache>
                <c:ptCount val="6"/>
                <c:pt idx="0">
                  <c:v>2017-18</c:v>
                </c:pt>
                <c:pt idx="1">
                  <c:v>2018-19</c:v>
                </c:pt>
                <c:pt idx="2">
                  <c:v>2019-20</c:v>
                </c:pt>
                <c:pt idx="3">
                  <c:v>2020-21</c:v>
                </c:pt>
                <c:pt idx="4">
                  <c:v>2021-22</c:v>
                </c:pt>
                <c:pt idx="5">
                  <c:v>2022-23</c:v>
                </c:pt>
              </c:strCache>
            </c:strRef>
          </c:cat>
          <c:val>
            <c:numRef>
              <c:f>'[1]Tutti Dati e linea 2014-22'!$F$105:$F$110</c:f>
              <c:numCache>
                <c:formatCode>General</c:formatCode>
                <c:ptCount val="6"/>
                <c:pt idx="0">
                  <c:v>151671</c:v>
                </c:pt>
                <c:pt idx="1">
                  <c:v>155619</c:v>
                </c:pt>
                <c:pt idx="2">
                  <c:v>157339</c:v>
                </c:pt>
                <c:pt idx="3">
                  <c:v>151641</c:v>
                </c:pt>
                <c:pt idx="4">
                  <c:v>158096</c:v>
                </c:pt>
                <c:pt idx="5">
                  <c:v>157197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42-49FF-977E-3386B283B250}"/>
            </c:ext>
          </c:extLst>
        </c:ser>
        <c:ser>
          <c:idx val="1"/>
          <c:order val="1"/>
          <c:tx>
            <c:strRef>
              <c:f>'[1]Tutti Dati e linea 2014-22'!$G$97</c:f>
              <c:strCache>
                <c:ptCount val="1"/>
                <c:pt idx="0">
                  <c:v>S. Integrativa (I-III)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solidFill>
                  <a:srgbClr val="9BBB59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411516572722282E-2"/>
                  <c:y val="4.37436020285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2-49FF-977E-3386B283B250}"/>
                </c:ext>
              </c:extLst>
            </c:dLbl>
            <c:dLbl>
              <c:idx val="5"/>
              <c:layout>
                <c:manualLayout>
                  <c:x val="-2.0572945183954527E-3"/>
                  <c:y val="-3.1364723576764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2-49FF-977E-3386B283B250}"/>
                </c:ext>
              </c:extLst>
            </c:dLbl>
            <c:dLbl>
              <c:idx val="7"/>
              <c:layout>
                <c:manualLayout>
                  <c:x val="-1.0286472591977264E-2"/>
                  <c:y val="-3.9205892367785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2-49FF-977E-3386B283B250}"/>
                </c:ext>
              </c:extLst>
            </c:dLbl>
            <c:dLbl>
              <c:idx val="8"/>
              <c:layout>
                <c:manualLayout>
                  <c:x val="-1.5086652185939876E-16"/>
                  <c:y val="-1.5682356947114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2-49FF-977E-3386B283B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'[1]Tutti Dati e linea 2014-22'!$E$105:$E$110</c:f>
              <c:strCache>
                <c:ptCount val="6"/>
                <c:pt idx="0">
                  <c:v>2017-18</c:v>
                </c:pt>
                <c:pt idx="1">
                  <c:v>2018-19</c:v>
                </c:pt>
                <c:pt idx="2">
                  <c:v>2019-20</c:v>
                </c:pt>
                <c:pt idx="3">
                  <c:v>2020-21</c:v>
                </c:pt>
                <c:pt idx="4">
                  <c:v>2021-22</c:v>
                </c:pt>
                <c:pt idx="5">
                  <c:v>2022-23</c:v>
                </c:pt>
              </c:strCache>
            </c:strRef>
          </c:cat>
          <c:val>
            <c:numRef>
              <c:f>'[1]Tutti Dati e linea 2014-22'!$G$105:$G$110</c:f>
              <c:numCache>
                <c:formatCode>General</c:formatCode>
                <c:ptCount val="6"/>
                <c:pt idx="0">
                  <c:v>137258</c:v>
                </c:pt>
                <c:pt idx="1">
                  <c:v>114027</c:v>
                </c:pt>
                <c:pt idx="2">
                  <c:v>66437</c:v>
                </c:pt>
                <c:pt idx="3">
                  <c:v>35286</c:v>
                </c:pt>
                <c:pt idx="4">
                  <c:v>18268</c:v>
                </c:pt>
                <c:pt idx="5">
                  <c:v>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42-49FF-977E-3386B283B250}"/>
            </c:ext>
          </c:extLst>
        </c:ser>
        <c:ser>
          <c:idx val="2"/>
          <c:order val="2"/>
          <c:tx>
            <c:strRef>
              <c:f>'[1]Tutti Dati e linea 2014-22'!$H$97</c:f>
              <c:strCache>
                <c:ptCount val="1"/>
                <c:pt idx="0">
                  <c:v>S. Complementare (I-IV)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 w="6350">
                <a:solidFill>
                  <a:srgbClr val="C00000"/>
                </a:solidFill>
              </a:ln>
            </c:spPr>
          </c:marker>
          <c:dLbls>
            <c:dLbl>
              <c:idx val="0"/>
              <c:layout>
                <c:manualLayout>
                  <c:x val="2.057294518395415E-3"/>
                  <c:y val="-3.9205904470954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42-49FF-977E-3386B283B25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2-49FF-977E-3386B283B250}"/>
                </c:ext>
              </c:extLst>
            </c:dLbl>
            <c:dLbl>
              <c:idx val="7"/>
              <c:layout>
                <c:manualLayout>
                  <c:x val="-4.526047940469996E-2"/>
                  <c:y val="-3.5285303131007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42-49FF-977E-3386B283B250}"/>
                </c:ext>
              </c:extLst>
            </c:dLbl>
            <c:dLbl>
              <c:idx val="8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42-49FF-977E-3386B283B250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42-49FF-977E-3386B283B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'[1]Tutti Dati e linea 2014-22'!$E$105:$E$110</c:f>
              <c:strCache>
                <c:ptCount val="6"/>
                <c:pt idx="0">
                  <c:v>2017-18</c:v>
                </c:pt>
                <c:pt idx="1">
                  <c:v>2018-19</c:v>
                </c:pt>
                <c:pt idx="2">
                  <c:v>2019-20</c:v>
                </c:pt>
                <c:pt idx="3">
                  <c:v>2020-21</c:v>
                </c:pt>
                <c:pt idx="4">
                  <c:v>2021-22</c:v>
                </c:pt>
                <c:pt idx="5">
                  <c:v>2022-23</c:v>
                </c:pt>
              </c:strCache>
            </c:strRef>
          </c:cat>
          <c:val>
            <c:numRef>
              <c:f>'[1]Tutti Dati e linea 2014-22'!$H$105:$H$110</c:f>
              <c:numCache>
                <c:formatCode>General</c:formatCode>
                <c:ptCount val="6"/>
                <c:pt idx="0">
                  <c:v>20025</c:v>
                </c:pt>
                <c:pt idx="1">
                  <c:v>12732</c:v>
                </c:pt>
                <c:pt idx="2">
                  <c:v>7612</c:v>
                </c:pt>
                <c:pt idx="3">
                  <c:v>2441</c:v>
                </c:pt>
                <c:pt idx="4">
                  <c:v>836</c:v>
                </c:pt>
                <c:pt idx="5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42-49FF-977E-3386B283B250}"/>
            </c:ext>
          </c:extLst>
        </c:ser>
        <c:ser>
          <c:idx val="3"/>
          <c:order val="3"/>
          <c:tx>
            <c:strRef>
              <c:f>'[1]Tutti Dati e linea 2014-22'!$I$97</c:f>
              <c:strCache>
                <c:ptCount val="1"/>
                <c:pt idx="0">
                  <c:v>Nuova Suss (I-IV)</c:v>
                </c:pt>
              </c:strCache>
            </c:strRef>
          </c:tx>
          <c:spPr>
            <a:ln>
              <a:solidFill>
                <a:srgbClr val="FFCC00"/>
              </a:solidFill>
            </a:ln>
          </c:spPr>
          <c:marker>
            <c:symbol val="circle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</a:ln>
            </c:spPr>
          </c:marker>
          <c:dLbls>
            <c:dLbl>
              <c:idx val="1"/>
              <c:layout>
                <c:manualLayout>
                  <c:x val="-8.0234486217422699E-2"/>
                  <c:y val="7.84118089419098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42-49FF-977E-3386B283B250}"/>
                </c:ext>
              </c:extLst>
            </c:dLbl>
            <c:dLbl>
              <c:idx val="5"/>
              <c:layout>
                <c:manualLayout>
                  <c:x val="-1.4401061628768169E-2"/>
                  <c:y val="-2.7444133129668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42-49FF-977E-3386B283B250}"/>
                </c:ext>
              </c:extLst>
            </c:dLbl>
            <c:dLbl>
              <c:idx val="7"/>
              <c:layout>
                <c:manualLayout>
                  <c:x val="-4.526047940469996E-2"/>
                  <c:y val="-5.8808838551678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42-49FF-977E-3386B283B250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42-49FF-977E-3386B283B250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>
                      <a:solidFill>
                        <a:srgbClr val="FFC000"/>
                      </a:solidFill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42-49FF-977E-3386B283B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C000"/>
                    </a:solidFill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'[1]Tutti Dati e linea 2014-22'!$E$105:$E$110</c:f>
              <c:strCache>
                <c:ptCount val="6"/>
                <c:pt idx="0">
                  <c:v>2017-18</c:v>
                </c:pt>
                <c:pt idx="1">
                  <c:v>2018-19</c:v>
                </c:pt>
                <c:pt idx="2">
                  <c:v>2019-20</c:v>
                </c:pt>
                <c:pt idx="3">
                  <c:v>2020-21</c:v>
                </c:pt>
                <c:pt idx="4">
                  <c:v>2021-22</c:v>
                </c:pt>
                <c:pt idx="5">
                  <c:v>2022-23</c:v>
                </c:pt>
              </c:strCache>
            </c:strRef>
          </c:cat>
          <c:val>
            <c:numRef>
              <c:f>'[1]Tutti Dati e linea 2014-22'!$I$105:$I$110</c:f>
              <c:numCache>
                <c:formatCode>General</c:formatCode>
                <c:ptCount val="6"/>
                <c:pt idx="1">
                  <c:v>5687</c:v>
                </c:pt>
                <c:pt idx="2">
                  <c:v>18806</c:v>
                </c:pt>
                <c:pt idx="3">
                  <c:v>33663</c:v>
                </c:pt>
                <c:pt idx="4">
                  <c:v>51372</c:v>
                </c:pt>
                <c:pt idx="5">
                  <c:v>44637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42-49FF-977E-3386B283B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140480"/>
        <c:axId val="113142016"/>
      </c:lineChart>
      <c:catAx>
        <c:axId val="11314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113142016"/>
        <c:crosses val="autoZero"/>
        <c:auto val="1"/>
        <c:lblAlgn val="ctr"/>
        <c:lblOffset val="100"/>
        <c:noMultiLvlLbl val="0"/>
      </c:catAx>
      <c:valAx>
        <c:axId val="1131420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50"/>
            </a:pPr>
            <a:endParaRPr lang="it-IT"/>
          </a:p>
        </c:txPr>
        <c:crossAx val="113140480"/>
        <c:crosses val="autoZero"/>
        <c:crossBetween val="between"/>
      </c:valAx>
      <c:spPr>
        <a:solidFill>
          <a:srgbClr val="F6F5F0"/>
        </a:solidFill>
      </c:spPr>
    </c:plotArea>
    <c:legend>
      <c:legendPos val="b"/>
      <c:overlay val="0"/>
      <c:txPr>
        <a:bodyPr/>
        <a:lstStyle/>
        <a:p>
          <a:pPr>
            <a:defRPr sz="900"/>
          </a:pPr>
          <a:endParaRPr lang="it-IT"/>
        </a:p>
      </c:txPr>
    </c:legend>
    <c:plotVisOnly val="1"/>
    <c:dispBlanksAs val="gap"/>
    <c:showDLblsOverMax val="0"/>
  </c:chart>
  <c:spPr>
    <a:ln w="3175">
      <a:solidFill>
        <a:schemeClr val="bg1">
          <a:lumMod val="50000"/>
        </a:schemeClr>
      </a:solidFill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5763243597988"/>
          <c:y val="3.0725851504181091E-2"/>
          <c:w val="0.89434236756402008"/>
          <c:h val="0.437039057242019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2E-45DF-A3A3-1EA301C6C7D5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2E-45DF-A3A3-1EA301C6C7D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12E-45DF-A3A3-1EA301C6C7D5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E-45DF-A3A3-1EA301C6C7D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2E-45DF-A3A3-1EA301C6C7D5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12E-45DF-A3A3-1EA301C6C7D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12E-45DF-A3A3-1EA301C6C7D5}"/>
              </c:ext>
            </c:extLst>
          </c:dPt>
          <c:dPt>
            <c:idx val="1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12E-45DF-A3A3-1EA301C6C7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6.4'!$C$28:$N$29</c:f>
              <c:multiLvlStrCache>
                <c:ptCount val="12"/>
                <c:lvl>
                  <c:pt idx="0">
                    <c:v>iscritti IF I anno</c:v>
                  </c:pt>
                  <c:pt idx="1">
                    <c:v>Ammessi al II anno</c:v>
                  </c:pt>
                  <c:pt idx="2">
                    <c:v>competenze parziali </c:v>
                  </c:pt>
                  <c:pt idx="3">
                    <c:v>iscritti IF II anno</c:v>
                  </c:pt>
                  <c:pt idx="4">
                    <c:v>Ammessi al III anno</c:v>
                  </c:pt>
                  <c:pt idx="5">
                    <c:v>competenze parziali</c:v>
                  </c:pt>
                  <c:pt idx="6">
                    <c:v>iscritti IF III anno</c:v>
                  </c:pt>
                  <c:pt idx="7">
                    <c:v>Qualificati </c:v>
                  </c:pt>
                  <c:pt idx="8">
                    <c:v>competenze parziali</c:v>
                  </c:pt>
                  <c:pt idx="9">
                    <c:v>iscritti IF IV anno</c:v>
                  </c:pt>
                  <c:pt idx="10">
                    <c:v>Diplomati</c:v>
                  </c:pt>
                  <c:pt idx="11">
                    <c:v>competenze parziali</c:v>
                  </c:pt>
                </c:lvl>
                <c:lvl>
                  <c:pt idx="0">
                    <c:v>I anno</c:v>
                  </c:pt>
                  <c:pt idx="3">
                    <c:v>II anno</c:v>
                  </c:pt>
                  <c:pt idx="6">
                    <c:v>III anno</c:v>
                  </c:pt>
                  <c:pt idx="9">
                    <c:v>IV anno</c:v>
                  </c:pt>
                </c:lvl>
              </c:multiLvlStrCache>
            </c:multiLvlStrRef>
          </c:cat>
          <c:val>
            <c:numRef>
              <c:f>'Fig. 6.4'!$C$30:$N$30</c:f>
              <c:numCache>
                <c:formatCode>#,##0_ ;\-#,##0\ </c:formatCode>
                <c:ptCount val="12"/>
                <c:pt idx="0">
                  <c:v>38307</c:v>
                </c:pt>
                <c:pt idx="1">
                  <c:v>27525</c:v>
                </c:pt>
                <c:pt idx="2">
                  <c:v>3685</c:v>
                </c:pt>
                <c:pt idx="3">
                  <c:v>28501</c:v>
                </c:pt>
                <c:pt idx="4">
                  <c:v>23171</c:v>
                </c:pt>
                <c:pt idx="5">
                  <c:v>1161</c:v>
                </c:pt>
                <c:pt idx="6">
                  <c:v>23528</c:v>
                </c:pt>
                <c:pt idx="7">
                  <c:v>18863</c:v>
                </c:pt>
                <c:pt idx="8">
                  <c:v>2463</c:v>
                </c:pt>
                <c:pt idx="9">
                  <c:v>13443</c:v>
                </c:pt>
                <c:pt idx="10">
                  <c:v>11176</c:v>
                </c:pt>
                <c:pt idx="11">
                  <c:v>1135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12E-45DF-A3A3-1EA301C6C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1776048"/>
        <c:axId val="771774248"/>
      </c:barChart>
      <c:catAx>
        <c:axId val="77177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774248"/>
        <c:crosses val="autoZero"/>
        <c:auto val="1"/>
        <c:lblAlgn val="ctr"/>
        <c:lblOffset val="100"/>
        <c:noMultiLvlLbl val="0"/>
      </c:catAx>
      <c:valAx>
        <c:axId val="771774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776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BB-4676-A58A-9ACC6970EC15}"/>
              </c:ext>
            </c:extLst>
          </c:dPt>
          <c:dPt>
            <c:idx val="4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BB-4676-A58A-9ACC6970EC15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0BB-4676-A58A-9ACC6970EC15}"/>
              </c:ext>
            </c:extLst>
          </c:dPt>
          <c:dPt>
            <c:idx val="7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BB-4676-A58A-9ACC6970EC15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BB-4676-A58A-9ACC6970EC15}"/>
              </c:ext>
            </c:extLst>
          </c:dPt>
          <c:dPt>
            <c:idx val="10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0BB-4676-A58A-9ACC6970EC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6.5'!$B$30:$M$31</c:f>
              <c:multiLvlStrCache>
                <c:ptCount val="12"/>
                <c:lvl>
                  <c:pt idx="0">
                    <c:v>iscritti Nuova sussidiarietà I anno</c:v>
                  </c:pt>
                  <c:pt idx="1">
                    <c:v>Ammessi al II anno</c:v>
                  </c:pt>
                  <c:pt idx="2">
                    <c:v>competenze parziali</c:v>
                  </c:pt>
                  <c:pt idx="3">
                    <c:v>iscritti Nuova sussidiarietà II anno</c:v>
                  </c:pt>
                  <c:pt idx="4">
                    <c:v>Ammessi al III anno</c:v>
                  </c:pt>
                  <c:pt idx="5">
                    <c:v>competenze parziali</c:v>
                  </c:pt>
                  <c:pt idx="6">
                    <c:v>iscritti Nuova Sussidiarietà III anno</c:v>
                  </c:pt>
                  <c:pt idx="7">
                    <c:v>Qualificati </c:v>
                  </c:pt>
                  <c:pt idx="8">
                    <c:v>competenze parziali</c:v>
                  </c:pt>
                  <c:pt idx="9">
                    <c:v>iscritti Nuova sussidiarietà IV anno</c:v>
                  </c:pt>
                  <c:pt idx="10">
                    <c:v>Diplomati </c:v>
                  </c:pt>
                  <c:pt idx="11">
                    <c:v>competenze parziali</c:v>
                  </c:pt>
                </c:lvl>
                <c:lvl>
                  <c:pt idx="0">
                    <c:v>I anno</c:v>
                  </c:pt>
                  <c:pt idx="3">
                    <c:v>II anno</c:v>
                  </c:pt>
                  <c:pt idx="6">
                    <c:v>III anno</c:v>
                  </c:pt>
                  <c:pt idx="9">
                    <c:v>IV anno</c:v>
                  </c:pt>
                </c:lvl>
              </c:multiLvlStrCache>
            </c:multiLvlStrRef>
          </c:cat>
          <c:val>
            <c:numRef>
              <c:f>'Fig. 6.5'!$B$32:$M$32</c:f>
              <c:numCache>
                <c:formatCode>#,##0_ ;\-#,##0\ </c:formatCode>
                <c:ptCount val="12"/>
                <c:pt idx="0">
                  <c:v>1735</c:v>
                </c:pt>
                <c:pt idx="1">
                  <c:v>1322</c:v>
                </c:pt>
                <c:pt idx="2">
                  <c:v>0</c:v>
                </c:pt>
                <c:pt idx="3">
                  <c:v>1648</c:v>
                </c:pt>
                <c:pt idx="4">
                  <c:v>1435</c:v>
                </c:pt>
                <c:pt idx="5">
                  <c:v>4</c:v>
                </c:pt>
                <c:pt idx="6">
                  <c:v>958</c:v>
                </c:pt>
                <c:pt idx="7">
                  <c:v>804</c:v>
                </c:pt>
                <c:pt idx="8">
                  <c:v>40</c:v>
                </c:pt>
                <c:pt idx="9">
                  <c:v>332</c:v>
                </c:pt>
                <c:pt idx="10">
                  <c:v>273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0BB-4676-A58A-9ACC6970E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8873416"/>
        <c:axId val="998873776"/>
      </c:barChart>
      <c:catAx>
        <c:axId val="99887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873776"/>
        <c:crosses val="autoZero"/>
        <c:auto val="1"/>
        <c:lblAlgn val="ctr"/>
        <c:lblOffset val="100"/>
        <c:noMultiLvlLbl val="0"/>
      </c:catAx>
      <c:valAx>
        <c:axId val="998873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873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6.6'!$AH$19</c:f>
              <c:strCache>
                <c:ptCount val="1"/>
                <c:pt idx="0">
                  <c:v>IF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6.6'!$AI$18:$AL$18</c:f>
              <c:strCache>
                <c:ptCount val="4"/>
                <c:pt idx="0">
                  <c:v>Ammessi al II anno</c:v>
                </c:pt>
                <c:pt idx="1">
                  <c:v>Ammessi al III anno</c:v>
                </c:pt>
                <c:pt idx="2">
                  <c:v>qualificati</c:v>
                </c:pt>
                <c:pt idx="3">
                  <c:v>diplomati</c:v>
                </c:pt>
              </c:strCache>
            </c:strRef>
          </c:cat>
          <c:val>
            <c:numRef>
              <c:f>'Fig. 6.6'!$AI$19:$AL$19</c:f>
              <c:numCache>
                <c:formatCode>0%</c:formatCode>
                <c:ptCount val="4"/>
                <c:pt idx="0">
                  <c:v>0.77</c:v>
                </c:pt>
                <c:pt idx="1">
                  <c:v>0.85</c:v>
                </c:pt>
                <c:pt idx="2" formatCode="0.0%">
                  <c:v>0.80500000000000005</c:v>
                </c:pt>
                <c:pt idx="3" formatCode="0.0%">
                  <c:v>0.83499999999999996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6-4E1D-9E8B-C5F3ADC4C612}"/>
            </c:ext>
          </c:extLst>
        </c:ser>
        <c:ser>
          <c:idx val="1"/>
          <c:order val="1"/>
          <c:tx>
            <c:strRef>
              <c:f>'Fig. 6.6'!$AH$20</c:f>
              <c:strCache>
                <c:ptCount val="1"/>
                <c:pt idx="0">
                  <c:v>SCUOLE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6.6'!$AI$18:$AL$18</c:f>
              <c:strCache>
                <c:ptCount val="4"/>
                <c:pt idx="0">
                  <c:v>Ammessi al II anno</c:v>
                </c:pt>
                <c:pt idx="1">
                  <c:v>Ammessi al III anno</c:v>
                </c:pt>
                <c:pt idx="2">
                  <c:v>qualificati</c:v>
                </c:pt>
                <c:pt idx="3">
                  <c:v>diplomati</c:v>
                </c:pt>
              </c:strCache>
            </c:strRef>
          </c:cat>
          <c:val>
            <c:numRef>
              <c:f>'Fig. 6.6'!$AI$20:$AL$20</c:f>
              <c:numCache>
                <c:formatCode>0.0%</c:formatCode>
                <c:ptCount val="4"/>
                <c:pt idx="0">
                  <c:v>0.76200000000000001</c:v>
                </c:pt>
                <c:pt idx="1">
                  <c:v>0.871</c:v>
                </c:pt>
                <c:pt idx="2">
                  <c:v>0.83899999999999997</c:v>
                </c:pt>
                <c:pt idx="3">
                  <c:v>0.82199999999999995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A6-4E1D-9E8B-C5F3ADC4C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2360416"/>
        <c:axId val="632361496"/>
      </c:barChart>
      <c:catAx>
        <c:axId val="63236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2361496"/>
        <c:crosses val="autoZero"/>
        <c:auto val="1"/>
        <c:lblAlgn val="ctr"/>
        <c:lblOffset val="100"/>
        <c:noMultiLvlLbl val="0"/>
      </c:catAx>
      <c:valAx>
        <c:axId val="632361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236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9.9'!$C$18:$C$22</c:f>
              <c:strCache>
                <c:ptCount val="5"/>
                <c:pt idx="0">
                  <c:v>Risorse assegnate PNRR</c:v>
                </c:pt>
                <c:pt idx="1">
                  <c:v>Risorse programmateda DDPR</c:v>
                </c:pt>
                <c:pt idx="2">
                  <c:v>Risorse stanziate</c:v>
                </c:pt>
                <c:pt idx="3">
                  <c:v>Risorse impegnate</c:v>
                </c:pt>
                <c:pt idx="4">
                  <c:v>Risorse erogate</c:v>
                </c:pt>
              </c:strCache>
            </c:strRef>
          </c:cat>
          <c:val>
            <c:numRef>
              <c:f>'Fig. 9.9'!$D$18:$D$22</c:f>
              <c:numCache>
                <c:formatCode>"€"#,##0.00_);[Red]\("€"#,##0.00\)</c:formatCode>
                <c:ptCount val="5"/>
                <c:pt idx="0">
                  <c:v>120000000</c:v>
                </c:pt>
                <c:pt idx="1">
                  <c:v>241817971.40000001</c:v>
                </c:pt>
                <c:pt idx="2">
                  <c:v>301760228.60000002</c:v>
                </c:pt>
                <c:pt idx="3">
                  <c:v>239656259.19999999</c:v>
                </c:pt>
                <c:pt idx="4">
                  <c:v>199047424.19999999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C8-457C-87D6-2CAD3DE44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9449760"/>
        <c:axId val="909450240"/>
      </c:barChart>
      <c:catAx>
        <c:axId val="90944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9450240"/>
        <c:crosses val="autoZero"/>
        <c:auto val="1"/>
        <c:lblAlgn val="ctr"/>
        <c:lblOffset val="100"/>
        <c:noMultiLvlLbl val="0"/>
      </c:catAx>
      <c:valAx>
        <c:axId val="909450240"/>
        <c:scaling>
          <c:orientation val="minMax"/>
        </c:scaling>
        <c:delete val="1"/>
        <c:axPos val="l"/>
        <c:numFmt formatCode="&quot;€&quot;#,##0.00_);[Red]\(&quot;€&quot;#,##0.00\)" sourceLinked="1"/>
        <c:majorTickMark val="none"/>
        <c:minorTickMark val="none"/>
        <c:tickLblPos val="nextTo"/>
        <c:crossAx val="90944976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'fig.2.3'!$F$27</c:f>
              <c:strCache>
                <c:ptCount val="1"/>
                <c:pt idx="0">
                  <c:v>IF (I-IV)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diamond"/>
            <c:size val="7"/>
            <c:spPr>
              <a:solidFill>
                <a:srgbClr val="7030A0"/>
              </a:solidFill>
              <a:ln w="9525">
                <a:solidFill>
                  <a:srgbClr val="7030A0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5.632247757967488E-2"/>
                  <c:y val="-4.1171799449219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7-4644-B6EC-2A76C73083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A7-4644-B6EC-2A76C73083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A7-4644-B6EC-2A76C730832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A7-4644-B6EC-2A76C730832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A7-4644-B6EC-2A76C730832F}"/>
                </c:ext>
              </c:extLst>
            </c:dLbl>
            <c:dLbl>
              <c:idx val="5"/>
              <c:layout>
                <c:manualLayout>
                  <c:x val="-5.7433129179062944E-2"/>
                  <c:y val="-3.8408479716039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A7-4644-B6EC-2A76C730832F}"/>
                </c:ext>
              </c:extLst>
            </c:dLbl>
            <c:dLbl>
              <c:idx val="6"/>
              <c:layout>
                <c:manualLayout>
                  <c:x val="-4.7596770015270505E-3"/>
                  <c:y val="-4.5316470067914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A7-4644-B6EC-2A76C73083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'fig.2.3'!$E$35:$E$41</c:f>
              <c:strCache>
                <c:ptCount val="7"/>
                <c:pt idx="0">
                  <c:v>2017-18</c:v>
                </c:pt>
                <c:pt idx="1">
                  <c:v>2018-19</c:v>
                </c:pt>
                <c:pt idx="2">
                  <c:v>2019-20</c:v>
                </c:pt>
                <c:pt idx="3">
                  <c:v>2020-21</c:v>
                </c:pt>
                <c:pt idx="4">
                  <c:v>2021-22</c:v>
                </c:pt>
                <c:pt idx="5">
                  <c:v>2022-23</c:v>
                </c:pt>
                <c:pt idx="6">
                  <c:v>2023-24</c:v>
                </c:pt>
              </c:strCache>
            </c:strRef>
          </c:cat>
          <c:val>
            <c:numRef>
              <c:f>'fig.2.3'!$F$35:$F$41</c:f>
              <c:numCache>
                <c:formatCode>#,##0</c:formatCode>
                <c:ptCount val="7"/>
                <c:pt idx="0">
                  <c:v>151671</c:v>
                </c:pt>
                <c:pt idx="1">
                  <c:v>155619</c:v>
                </c:pt>
                <c:pt idx="2">
                  <c:v>157339</c:v>
                </c:pt>
                <c:pt idx="3">
                  <c:v>151641</c:v>
                </c:pt>
                <c:pt idx="4">
                  <c:v>158096</c:v>
                </c:pt>
                <c:pt idx="5">
                  <c:v>157197</c:v>
                </c:pt>
                <c:pt idx="6">
                  <c:v>163038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A7-4644-B6EC-2A76C730832F}"/>
            </c:ext>
          </c:extLst>
        </c:ser>
        <c:ser>
          <c:idx val="1"/>
          <c:order val="1"/>
          <c:tx>
            <c:strRef>
              <c:f>'fig.2.3'!$G$27</c:f>
              <c:strCache>
                <c:ptCount val="1"/>
                <c:pt idx="0">
                  <c:v>S. Integrativa (I-III)</c:v>
                </c:pt>
              </c:strCache>
            </c:strRef>
          </c:tx>
          <c:spPr>
            <a:ln w="28575" cap="rnd">
              <a:solidFill>
                <a:srgbClr val="70AD47"/>
              </a:solidFill>
              <a:prstDash val="solid"/>
              <a:round/>
            </a:ln>
            <a:effectLst/>
          </c:spPr>
          <c:marker>
            <c:symbol val="square"/>
            <c:size val="7"/>
            <c:spPr>
              <a:solidFill>
                <a:srgbClr val="70AD47"/>
              </a:solidFill>
              <a:ln w="9525">
                <a:solidFill>
                  <a:srgbClr val="70AD47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1.7452006980803005E-3"/>
                  <c:y val="-1.326336614266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A7-4644-B6EC-2A76C73083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A7-4644-B6EC-2A76C73083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A7-4644-B6EC-2A76C730832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99-4207-8607-3581270E4F8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99-4207-8607-3581270E4F8A}"/>
                </c:ext>
              </c:extLst>
            </c:dLbl>
            <c:dLbl>
              <c:idx val="5"/>
              <c:layout>
                <c:manualLayout>
                  <c:x val="-2.9351110780629644E-2"/>
                  <c:y val="-4.2000494619023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9-4207-8607-3581270E4F8A}"/>
                </c:ext>
              </c:extLst>
            </c:dLbl>
            <c:dLbl>
              <c:idx val="6"/>
              <c:layout>
                <c:manualLayout>
                  <c:x val="-6.0291889048421877E-3"/>
                  <c:y val="-1.9895203704538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9-4207-8607-3581270E4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'fig.2.3'!$E$35:$E$41</c:f>
              <c:strCache>
                <c:ptCount val="7"/>
                <c:pt idx="0">
                  <c:v>2017-18</c:v>
                </c:pt>
                <c:pt idx="1">
                  <c:v>2018-19</c:v>
                </c:pt>
                <c:pt idx="2">
                  <c:v>2019-20</c:v>
                </c:pt>
                <c:pt idx="3">
                  <c:v>2020-21</c:v>
                </c:pt>
                <c:pt idx="4">
                  <c:v>2021-22</c:v>
                </c:pt>
                <c:pt idx="5">
                  <c:v>2022-23</c:v>
                </c:pt>
                <c:pt idx="6">
                  <c:v>2023-24</c:v>
                </c:pt>
              </c:strCache>
            </c:strRef>
          </c:cat>
          <c:val>
            <c:numRef>
              <c:f>'fig.2.3'!$G$35:$G$41</c:f>
              <c:numCache>
                <c:formatCode>#,##0</c:formatCode>
                <c:ptCount val="7"/>
                <c:pt idx="0">
                  <c:v>137258</c:v>
                </c:pt>
                <c:pt idx="1">
                  <c:v>114027</c:v>
                </c:pt>
                <c:pt idx="2">
                  <c:v>66437</c:v>
                </c:pt>
                <c:pt idx="3">
                  <c:v>35286</c:v>
                </c:pt>
                <c:pt idx="4">
                  <c:v>18268</c:v>
                </c:pt>
                <c:pt idx="5">
                  <c:v>8448</c:v>
                </c:pt>
                <c:pt idx="6">
                  <c:v>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A7-4644-B6EC-2A76C730832F}"/>
            </c:ext>
          </c:extLst>
        </c:ser>
        <c:ser>
          <c:idx val="2"/>
          <c:order val="2"/>
          <c:tx>
            <c:strRef>
              <c:f>'fig.2.3'!$H$27</c:f>
              <c:strCache>
                <c:ptCount val="1"/>
                <c:pt idx="0">
                  <c:v>S. Complementare (I-IV)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triangl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3.9663690963132638E-2"/>
                  <c:y val="-4.06189892429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9-4207-8607-3581270E4F8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9-4207-8607-3581270E4F8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9-4207-8607-3581270E4F8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99-4207-8607-3581270E4F8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99-4207-8607-3581270E4F8A}"/>
                </c:ext>
              </c:extLst>
            </c:dLbl>
            <c:dLbl>
              <c:idx val="5"/>
              <c:layout>
                <c:manualLayout>
                  <c:x val="-9.6779601944264361E-3"/>
                  <c:y val="-6.3554479720744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99-4207-8607-3581270E4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'fig.2.3'!$E$35:$E$41</c:f>
              <c:strCache>
                <c:ptCount val="7"/>
                <c:pt idx="0">
                  <c:v>2017-18</c:v>
                </c:pt>
                <c:pt idx="1">
                  <c:v>2018-19</c:v>
                </c:pt>
                <c:pt idx="2">
                  <c:v>2019-20</c:v>
                </c:pt>
                <c:pt idx="3">
                  <c:v>2020-21</c:v>
                </c:pt>
                <c:pt idx="4">
                  <c:v>2021-22</c:v>
                </c:pt>
                <c:pt idx="5">
                  <c:v>2022-23</c:v>
                </c:pt>
                <c:pt idx="6">
                  <c:v>2023-24</c:v>
                </c:pt>
              </c:strCache>
            </c:strRef>
          </c:cat>
          <c:val>
            <c:numRef>
              <c:f>'fig.2.3'!$H$35:$H$41</c:f>
              <c:numCache>
                <c:formatCode>#,##0</c:formatCode>
                <c:ptCount val="7"/>
                <c:pt idx="0">
                  <c:v>20025</c:v>
                </c:pt>
                <c:pt idx="1">
                  <c:v>12732</c:v>
                </c:pt>
                <c:pt idx="2">
                  <c:v>7612</c:v>
                </c:pt>
                <c:pt idx="3">
                  <c:v>2441</c:v>
                </c:pt>
                <c:pt idx="4">
                  <c:v>836</c:v>
                </c:pt>
                <c:pt idx="5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A7-4644-B6EC-2A76C730832F}"/>
            </c:ext>
          </c:extLst>
        </c:ser>
        <c:ser>
          <c:idx val="3"/>
          <c:order val="3"/>
          <c:tx>
            <c:strRef>
              <c:f>'fig.2.3'!$I$27</c:f>
              <c:strCache>
                <c:ptCount val="1"/>
                <c:pt idx="0">
                  <c:v>Nuova Suss (I-IV)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8.3610962242285161E-2"/>
                  <c:y val="-1.105507076586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15-4031-A82F-77262348FD2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15-4031-A82F-77262348FD2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99-4207-8607-3581270E4F8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99-4207-8607-3581270E4F8A}"/>
                </c:ext>
              </c:extLst>
            </c:dLbl>
            <c:dLbl>
              <c:idx val="5"/>
              <c:layout>
                <c:manualLayout>
                  <c:x val="-3.9981033494269125E-2"/>
                  <c:y val="-3.730347726569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15-4031-A82F-77262348FD24}"/>
                </c:ext>
              </c:extLst>
            </c:dLbl>
            <c:dLbl>
              <c:idx val="6"/>
              <c:layout>
                <c:manualLayout>
                  <c:x val="-7.7741533049739929E-3"/>
                  <c:y val="-2.15530163611321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15-4031-A82F-77262348F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'fig.2.3'!$E$35:$E$41</c:f>
              <c:strCache>
                <c:ptCount val="7"/>
                <c:pt idx="0">
                  <c:v>2017-18</c:v>
                </c:pt>
                <c:pt idx="1">
                  <c:v>2018-19</c:v>
                </c:pt>
                <c:pt idx="2">
                  <c:v>2019-20</c:v>
                </c:pt>
                <c:pt idx="3">
                  <c:v>2020-21</c:v>
                </c:pt>
                <c:pt idx="4">
                  <c:v>2021-22</c:v>
                </c:pt>
                <c:pt idx="5">
                  <c:v>2022-23</c:v>
                </c:pt>
                <c:pt idx="6">
                  <c:v>2023-24</c:v>
                </c:pt>
              </c:strCache>
            </c:strRef>
          </c:cat>
          <c:val>
            <c:numRef>
              <c:f>'fig.2.3'!$I$35:$I$41</c:f>
              <c:numCache>
                <c:formatCode>#,##0</c:formatCode>
                <c:ptCount val="7"/>
                <c:pt idx="1">
                  <c:v>5687</c:v>
                </c:pt>
                <c:pt idx="2">
                  <c:v>18806</c:v>
                </c:pt>
                <c:pt idx="3">
                  <c:v>33663</c:v>
                </c:pt>
                <c:pt idx="4">
                  <c:v>51372</c:v>
                </c:pt>
                <c:pt idx="5">
                  <c:v>44637</c:v>
                </c:pt>
                <c:pt idx="6">
                  <c:v>38691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A7-4644-B6EC-2A76C7308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728327"/>
        <c:axId val="372730375"/>
      </c:lineChart>
      <c:catAx>
        <c:axId val="372728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2730375"/>
        <c:crosses val="autoZero"/>
        <c:auto val="1"/>
        <c:lblAlgn val="ctr"/>
        <c:lblOffset val="100"/>
        <c:noMultiLvlLbl val="0"/>
      </c:catAx>
      <c:valAx>
        <c:axId val="372730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2728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Tipologia I anno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'[1]Tipol-Circoscr I anno'!$C$36</c:f>
              <c:strCache>
                <c:ptCount val="1"/>
                <c:pt idx="0">
                  <c:v>Istituzioni Formative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'[1]Tipol-Circoscr I anno'!$B$37:$B$42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'[1]Tipol-Circoscr I anno'!$C$37:$C$42</c:f>
              <c:numCache>
                <c:formatCode>General</c:formatCode>
                <c:ptCount val="6"/>
                <c:pt idx="0">
                  <c:v>24261</c:v>
                </c:pt>
                <c:pt idx="1">
                  <c:v>12044</c:v>
                </c:pt>
                <c:pt idx="2">
                  <c:v>4851</c:v>
                </c:pt>
                <c:pt idx="3">
                  <c:v>2745</c:v>
                </c:pt>
                <c:pt idx="4">
                  <c:v>8770</c:v>
                </c:pt>
                <c:pt idx="5">
                  <c:v>52671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2-456B-9994-B9C15AA78339}"/>
            </c:ext>
          </c:extLst>
        </c:ser>
        <c:ser>
          <c:idx val="1"/>
          <c:order val="1"/>
          <c:tx>
            <c:strRef>
              <c:f>'[1]Tipol-Circoscr I anno'!$D$36</c:f>
              <c:strCache>
                <c:ptCount val="1"/>
                <c:pt idx="0">
                  <c:v>IP nuova sussidiarietà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'[1]Tipol-Circoscr I anno'!$B$37:$B$42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'[1]Tipol-Circoscr I anno'!$D$37:$D$42</c:f>
              <c:numCache>
                <c:formatCode>General</c:formatCode>
                <c:ptCount val="6"/>
                <c:pt idx="0">
                  <c:v>5295</c:v>
                </c:pt>
                <c:pt idx="1">
                  <c:v>2889</c:v>
                </c:pt>
                <c:pt idx="2">
                  <c:v>4012</c:v>
                </c:pt>
                <c:pt idx="3">
                  <c:v>1827</c:v>
                </c:pt>
                <c:pt idx="4">
                  <c:v>333</c:v>
                </c:pt>
                <c:pt idx="5">
                  <c:v>14356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92-456B-9994-B9C15AA78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19154912"/>
        <c:axId val="1019155272"/>
      </c:barChart>
      <c:catAx>
        <c:axId val="1019154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19155272"/>
        <c:crosses val="autoZero"/>
        <c:auto val="1"/>
        <c:lblAlgn val="ctr"/>
        <c:lblOffset val="100"/>
        <c:noMultiLvlLbl val="0"/>
      </c:catAx>
      <c:valAx>
        <c:axId val="10191552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19154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AF2-4CDA-B998-D9D7AA433291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AF2-4CDA-B998-D9D7AA43329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AF2-4CDA-B998-D9D7AA433291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AF2-4CDA-B998-D9D7AA433291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AF2-4CDA-B998-D9D7AA433291}"/>
              </c:ext>
            </c:extLst>
          </c:dPt>
          <c:dPt>
            <c:idx val="14"/>
            <c:invertIfNegative val="0"/>
            <c:bubble3D val="0"/>
            <c:spPr>
              <a:solidFill>
                <a:srgbClr val="A7E8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AF2-4CDA-B998-D9D7AA433291}"/>
              </c:ext>
            </c:extLst>
          </c:dPt>
          <c:dPt>
            <c:idx val="15"/>
            <c:invertIfNegative val="0"/>
            <c:bubble3D val="0"/>
            <c:spPr>
              <a:solidFill>
                <a:srgbClr val="A7E8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AF2-4CDA-B998-D9D7AA433291}"/>
              </c:ext>
            </c:extLst>
          </c:dPt>
          <c:dPt>
            <c:idx val="16"/>
            <c:invertIfNegative val="0"/>
            <c:bubble3D val="0"/>
            <c:spPr>
              <a:solidFill>
                <a:srgbClr val="A7E8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FAF2-4CDA-B998-D9D7AA433291}"/>
              </c:ext>
            </c:extLst>
          </c:dPt>
          <c:dPt>
            <c:idx val="17"/>
            <c:invertIfNegative val="0"/>
            <c:bubble3D val="0"/>
            <c:spPr>
              <a:solidFill>
                <a:srgbClr val="A7E8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FAF2-4CDA-B998-D9D7AA43329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'[1]Duale bis'!$F$29:$F$46</c:f>
              <c:strCache>
                <c:ptCount val="18"/>
                <c:pt idx="0">
                  <c:v>Valle D'Aosta</c:v>
                </c:pt>
                <c:pt idx="1">
                  <c:v>Emilia Romagna</c:v>
                </c:pt>
                <c:pt idx="2">
                  <c:v>Toscana</c:v>
                </c:pt>
                <c:pt idx="3">
                  <c:v>Marche</c:v>
                </c:pt>
                <c:pt idx="4">
                  <c:v>Molise</c:v>
                </c:pt>
                <c:pt idx="5">
                  <c:v>Campania</c:v>
                </c:pt>
                <c:pt idx="6">
                  <c:v>Sardegna</c:v>
                </c:pt>
                <c:pt idx="7">
                  <c:v>Lombardia</c:v>
                </c:pt>
                <c:pt idx="8">
                  <c:v>Abruzzo</c:v>
                </c:pt>
                <c:pt idx="9">
                  <c:v>Friuli Venezia Giulia</c:v>
                </c:pt>
                <c:pt idx="10">
                  <c:v>Sicilia</c:v>
                </c:pt>
                <c:pt idx="11">
                  <c:v>Veneto</c:v>
                </c:pt>
                <c:pt idx="12">
                  <c:v>Umbria</c:v>
                </c:pt>
                <c:pt idx="13">
                  <c:v>Calabria</c:v>
                </c:pt>
                <c:pt idx="14">
                  <c:v>Piemonte</c:v>
                </c:pt>
                <c:pt idx="15">
                  <c:v>Liguria</c:v>
                </c:pt>
                <c:pt idx="16">
                  <c:v>Puglia</c:v>
                </c:pt>
                <c:pt idx="17">
                  <c:v>Lazio</c:v>
                </c:pt>
              </c:strCache>
            </c:strRef>
          </c:cat>
          <c:val>
            <c:numRef>
              <c:f>'[1]Duale bis'!$G$29:$G$46</c:f>
              <c:numCache>
                <c:formatCode>General</c:formatCode>
                <c:ptCount val="1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98.94736842105263</c:v>
                </c:pt>
                <c:pt idx="7">
                  <c:v>98.395411311987218</c:v>
                </c:pt>
                <c:pt idx="8">
                  <c:v>95.041322314049594</c:v>
                </c:pt>
                <c:pt idx="9">
                  <c:v>72.888402625820575</c:v>
                </c:pt>
                <c:pt idx="10">
                  <c:v>70.72998231876737</c:v>
                </c:pt>
                <c:pt idx="11">
                  <c:v>60.009048863864869</c:v>
                </c:pt>
                <c:pt idx="12">
                  <c:v>59.529147982062781</c:v>
                </c:pt>
                <c:pt idx="13">
                  <c:v>44.966442953020135</c:v>
                </c:pt>
                <c:pt idx="14">
                  <c:v>25.81409117821196</c:v>
                </c:pt>
                <c:pt idx="15">
                  <c:v>21.860848085631947</c:v>
                </c:pt>
                <c:pt idx="16">
                  <c:v>19.230769230769234</c:v>
                </c:pt>
                <c:pt idx="17">
                  <c:v>15.796598697013284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AF2-4CDA-B998-D9D7AA4332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96713616"/>
        <c:axId val="896712304"/>
        <c:axId val="0"/>
      </c:bar3DChart>
      <c:catAx>
        <c:axId val="89671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6712304"/>
        <c:crosses val="autoZero"/>
        <c:auto val="1"/>
        <c:lblAlgn val="ctr"/>
        <c:lblOffset val="100"/>
        <c:noMultiLvlLbl val="0"/>
      </c:catAx>
      <c:valAx>
        <c:axId val="89671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6713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 e 3.2'!$A$13:$A$27</c:f>
              <c:strCache>
                <c:ptCount val="15"/>
                <c:pt idx="0">
                  <c:v>Valle D'Aosta</c:v>
                </c:pt>
                <c:pt idx="1">
                  <c:v>Molise</c:v>
                </c:pt>
                <c:pt idx="2">
                  <c:v>Friuli Venezia Giulia</c:v>
                </c:pt>
                <c:pt idx="3">
                  <c:v>Lazio</c:v>
                </c:pt>
                <c:pt idx="4">
                  <c:v>Sicilia</c:v>
                </c:pt>
                <c:pt idx="5">
                  <c:v>Campania</c:v>
                </c:pt>
                <c:pt idx="6">
                  <c:v>Veneto</c:v>
                </c:pt>
                <c:pt idx="7">
                  <c:v>Liguria</c:v>
                </c:pt>
                <c:pt idx="8">
                  <c:v>Toscana</c:v>
                </c:pt>
                <c:pt idx="9">
                  <c:v>Abruzzo</c:v>
                </c:pt>
                <c:pt idx="10">
                  <c:v>Umbria</c:v>
                </c:pt>
                <c:pt idx="11">
                  <c:v>Marche</c:v>
                </c:pt>
                <c:pt idx="12">
                  <c:v>Lombardia</c:v>
                </c:pt>
                <c:pt idx="13">
                  <c:v>Piemonte</c:v>
                </c:pt>
                <c:pt idx="14">
                  <c:v>Emilia Romagna</c:v>
                </c:pt>
              </c:strCache>
            </c:strRef>
          </c:cat>
          <c:val>
            <c:numRef>
              <c:f>'Fig 3.1 e 3.2'!$B$13:$B$27</c:f>
              <c:numCache>
                <c:formatCode>#,##0</c:formatCode>
                <c:ptCount val="15"/>
                <c:pt idx="0">
                  <c:v>126</c:v>
                </c:pt>
                <c:pt idx="1">
                  <c:v>213</c:v>
                </c:pt>
                <c:pt idx="2">
                  <c:v>286</c:v>
                </c:pt>
                <c:pt idx="3">
                  <c:v>467</c:v>
                </c:pt>
                <c:pt idx="4">
                  <c:v>907</c:v>
                </c:pt>
                <c:pt idx="5">
                  <c:v>921</c:v>
                </c:pt>
                <c:pt idx="6">
                  <c:v>1195</c:v>
                </c:pt>
                <c:pt idx="7">
                  <c:v>2260</c:v>
                </c:pt>
                <c:pt idx="8">
                  <c:v>3229</c:v>
                </c:pt>
                <c:pt idx="9">
                  <c:v>3235</c:v>
                </c:pt>
                <c:pt idx="10">
                  <c:v>3342</c:v>
                </c:pt>
                <c:pt idx="11">
                  <c:v>5123</c:v>
                </c:pt>
                <c:pt idx="12">
                  <c:v>6538</c:v>
                </c:pt>
                <c:pt idx="13">
                  <c:v>8193</c:v>
                </c:pt>
                <c:pt idx="14">
                  <c:v>8602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0-43BF-ADE3-F99697D9B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4831023"/>
        <c:axId val="664832943"/>
      </c:barChart>
      <c:catAx>
        <c:axId val="664831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832943"/>
        <c:crosses val="autoZero"/>
        <c:auto val="1"/>
        <c:lblAlgn val="ctr"/>
        <c:lblOffset val="100"/>
        <c:noMultiLvlLbl val="0"/>
      </c:catAx>
      <c:valAx>
        <c:axId val="664832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831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 3.1 e 3.2'!$B$38</c:f>
              <c:strCache>
                <c:ptCount val="1"/>
                <c:pt idx="0">
                  <c:v>IF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 e 3.2'!$A$39:$A$58</c:f>
              <c:strCache>
                <c:ptCount val="2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Friuli Venezia Giulia</c:v>
                </c:pt>
                <c:pt idx="7">
                  <c:v>Liguria</c:v>
                </c:pt>
                <c:pt idx="8">
                  <c:v>Emilia 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Calabria</c:v>
                </c:pt>
                <c:pt idx="18">
                  <c:v>Sicilia</c:v>
                </c:pt>
                <c:pt idx="19">
                  <c:v>Sardegna</c:v>
                </c:pt>
              </c:strCache>
            </c:strRef>
          </c:cat>
          <c:val>
            <c:numRef>
              <c:f>'Fig 3.1 e 3.2'!$B$39:$B$58</c:f>
              <c:numCache>
                <c:formatCode>#,##0.0</c:formatCode>
                <c:ptCount val="20"/>
                <c:pt idx="0">
                  <c:v>67.178426537268322</c:v>
                </c:pt>
                <c:pt idx="1">
                  <c:v>61.585365853658537</c:v>
                </c:pt>
                <c:pt idx="2">
                  <c:v>89.391530098977768</c:v>
                </c:pt>
                <c:pt idx="3">
                  <c:v>100</c:v>
                </c:pt>
                <c:pt idx="4">
                  <c:v>100</c:v>
                </c:pt>
                <c:pt idx="5">
                  <c:v>94.333001375254895</c:v>
                </c:pt>
                <c:pt idx="6">
                  <c:v>94.110378912685334</c:v>
                </c:pt>
                <c:pt idx="7">
                  <c:v>51.802089997867348</c:v>
                </c:pt>
                <c:pt idx="8">
                  <c:v>47.129686539643515</c:v>
                </c:pt>
                <c:pt idx="9">
                  <c:v>22.788139646102344</c:v>
                </c:pt>
                <c:pt idx="10">
                  <c:v>21.067548417572034</c:v>
                </c:pt>
                <c:pt idx="11">
                  <c:v>10.17008591969139</c:v>
                </c:pt>
                <c:pt idx="12">
                  <c:v>96.198925606381252</c:v>
                </c:pt>
                <c:pt idx="13">
                  <c:v>10.08893829905503</c:v>
                </c:pt>
                <c:pt idx="14">
                  <c:v>17.620345140781108</c:v>
                </c:pt>
                <c:pt idx="15">
                  <c:v>12.982273201251305</c:v>
                </c:pt>
                <c:pt idx="16">
                  <c:v>100</c:v>
                </c:pt>
                <c:pt idx="17">
                  <c:v>99.113082039911305</c:v>
                </c:pt>
                <c:pt idx="18">
                  <c:v>93.695271453590195</c:v>
                </c:pt>
                <c:pt idx="1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B-457F-BC03-1474A9FF7283}"/>
            </c:ext>
          </c:extLst>
        </c:ser>
        <c:ser>
          <c:idx val="1"/>
          <c:order val="1"/>
          <c:tx>
            <c:strRef>
              <c:f>'Fig 3.1 e 3.2'!$C$38</c:f>
              <c:strCache>
                <c:ptCount val="1"/>
                <c:pt idx="0">
                  <c:v>nuova sussidiarietà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AB-457F-BC03-1474A9FF72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B-457F-BC03-1474A9FF728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B-457F-BC03-1474A9FF728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AB-457F-BC03-1474A9FF7283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B-457F-BC03-1474A9FF7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 e 3.2'!$A$39:$A$58</c:f>
              <c:strCache>
                <c:ptCount val="2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Friuli Venezia Giulia</c:v>
                </c:pt>
                <c:pt idx="7">
                  <c:v>Liguria</c:v>
                </c:pt>
                <c:pt idx="8">
                  <c:v>Emilia 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Calabria</c:v>
                </c:pt>
                <c:pt idx="18">
                  <c:v>Sicilia</c:v>
                </c:pt>
                <c:pt idx="19">
                  <c:v>Sardegna</c:v>
                </c:pt>
              </c:strCache>
            </c:strRef>
          </c:cat>
          <c:val>
            <c:numRef>
              <c:f>'Fig 3.1 e 3.2'!$C$39:$C$58</c:f>
              <c:numCache>
                <c:formatCode>#,##0.0</c:formatCode>
                <c:ptCount val="20"/>
                <c:pt idx="0">
                  <c:v>32.586906371808126</c:v>
                </c:pt>
                <c:pt idx="1">
                  <c:v>38.414634146341463</c:v>
                </c:pt>
                <c:pt idx="2">
                  <c:v>10.608469901022231</c:v>
                </c:pt>
                <c:pt idx="3">
                  <c:v>0</c:v>
                </c:pt>
                <c:pt idx="4">
                  <c:v>0</c:v>
                </c:pt>
                <c:pt idx="5">
                  <c:v>5.6669986247451041</c:v>
                </c:pt>
                <c:pt idx="6">
                  <c:v>5.8896210873146622</c:v>
                </c:pt>
                <c:pt idx="7">
                  <c:v>48.197910002132652</c:v>
                </c:pt>
                <c:pt idx="8">
                  <c:v>52.870313460356485</c:v>
                </c:pt>
                <c:pt idx="9">
                  <c:v>77.211860353897649</c:v>
                </c:pt>
                <c:pt idx="10">
                  <c:v>78.932451582427959</c:v>
                </c:pt>
                <c:pt idx="11">
                  <c:v>89.829914080308612</c:v>
                </c:pt>
                <c:pt idx="12">
                  <c:v>3.801074393618753</c:v>
                </c:pt>
                <c:pt idx="13">
                  <c:v>89.91106170094497</c:v>
                </c:pt>
                <c:pt idx="14">
                  <c:v>19.346049046321525</c:v>
                </c:pt>
                <c:pt idx="15">
                  <c:v>9.6037539103232543</c:v>
                </c:pt>
                <c:pt idx="16">
                  <c:v>0</c:v>
                </c:pt>
                <c:pt idx="17">
                  <c:v>0</c:v>
                </c:pt>
                <c:pt idx="18">
                  <c:v>4.2930846783736456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AB-457F-BC03-1474A9FF7283}"/>
            </c:ext>
          </c:extLst>
        </c:ser>
        <c:ser>
          <c:idx val="2"/>
          <c:order val="2"/>
          <c:tx>
            <c:strRef>
              <c:f>'Fig 3.1 e 3.2'!$D$38</c:f>
              <c:strCache>
                <c:ptCount val="1"/>
                <c:pt idx="0">
                  <c:v>sussidiarietà integrativa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AB-457F-BC03-1474A9FF72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AB-457F-BC03-1474A9FF728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AB-457F-BC03-1474A9FF72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AB-457F-BC03-1474A9FF728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AB-457F-BC03-1474A9FF728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AB-457F-BC03-1474A9FF728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AB-457F-BC03-1474A9FF728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AB-457F-BC03-1474A9FF728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AB-457F-BC03-1474A9FF728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AB-457F-BC03-1474A9FF728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AB-457F-BC03-1474A9FF72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AB-457F-BC03-1474A9FF728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AB-457F-BC03-1474A9FF728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AB-457F-BC03-1474A9FF7283}"/>
                </c:ext>
              </c:extLst>
            </c:dLbl>
            <c:dLbl>
              <c:idx val="17"/>
              <c:layout>
                <c:manualLayout>
                  <c:x val="9.87654320987654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AB-457F-BC03-1474A9FF7283}"/>
                </c:ext>
              </c:extLst>
            </c:dLbl>
            <c:dLbl>
              <c:idx val="18"/>
              <c:layout>
                <c:manualLayout>
                  <c:x val="1.3827160493827016E-2"/>
                  <c:y val="1.0491056679570123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AB-457F-BC03-1474A9FF7283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AB-457F-BC03-1474A9FF7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 e 3.2'!$A$39:$A$58</c:f>
              <c:strCache>
                <c:ptCount val="2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Friuli Venezia Giulia</c:v>
                </c:pt>
                <c:pt idx="7">
                  <c:v>Liguria</c:v>
                </c:pt>
                <c:pt idx="8">
                  <c:v>Emilia 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Calabria</c:v>
                </c:pt>
                <c:pt idx="18">
                  <c:v>Sicilia</c:v>
                </c:pt>
                <c:pt idx="19">
                  <c:v>Sardegna</c:v>
                </c:pt>
              </c:strCache>
            </c:strRef>
          </c:cat>
          <c:val>
            <c:numRef>
              <c:f>'Fig 3.1 e 3.2'!$D$39:$D$58</c:f>
              <c:numCache>
                <c:formatCode>#,##0.0</c:formatCode>
                <c:ptCount val="20"/>
                <c:pt idx="0">
                  <c:v>0.23466709092355423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48.683015440508633</c:v>
                </c:pt>
                <c:pt idx="15">
                  <c:v>77.413972888425448</c:v>
                </c:pt>
                <c:pt idx="16">
                  <c:v>0</c:v>
                </c:pt>
                <c:pt idx="17">
                  <c:v>0.88691796008869184</c:v>
                </c:pt>
                <c:pt idx="18">
                  <c:v>2.0116438680361624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DAB-457F-BC03-1474A9FF7283}"/>
            </c:ext>
          </c:extLst>
        </c:ser>
        <c:ser>
          <c:idx val="3"/>
          <c:order val="3"/>
          <c:tx>
            <c:strRef>
              <c:f>'Fig 3.1 e 3.2'!$E$38</c:f>
              <c:strCache>
                <c:ptCount val="1"/>
                <c:pt idx="0">
                  <c:v>sussidiarietà complementare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DAB-457F-BC03-1474A9FF7283}"/>
              </c:ext>
            </c:extLst>
          </c:dPt>
          <c:dLbls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AB-457F-BC03-1474A9FF7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 e 3.2'!$A$39:$A$58</c:f>
              <c:strCache>
                <c:ptCount val="2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Bolzano</c:v>
                </c:pt>
                <c:pt idx="4">
                  <c:v>Trento</c:v>
                </c:pt>
                <c:pt idx="5">
                  <c:v>Veneto</c:v>
                </c:pt>
                <c:pt idx="6">
                  <c:v>Friuli Venezia Giulia</c:v>
                </c:pt>
                <c:pt idx="7">
                  <c:v>Liguria</c:v>
                </c:pt>
                <c:pt idx="8">
                  <c:v>Emilia 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Calabria</c:v>
                </c:pt>
                <c:pt idx="18">
                  <c:v>Sicilia</c:v>
                </c:pt>
                <c:pt idx="19">
                  <c:v>Sardegna</c:v>
                </c:pt>
              </c:strCache>
            </c:strRef>
          </c:cat>
          <c:val>
            <c:numRef>
              <c:f>'Fig 3.1 e 3.2'!$E$39:$E$58</c:f>
              <c:numCache>
                <c:formatCode>#,##0.0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14.350590372388739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DAB-457F-BC03-1474A9FF7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0200607"/>
        <c:axId val="1090221247"/>
      </c:barChart>
      <c:catAx>
        <c:axId val="109020060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90221247"/>
        <c:crosses val="autoZero"/>
        <c:auto val="1"/>
        <c:lblAlgn val="ctr"/>
        <c:lblOffset val="100"/>
        <c:noMultiLvlLbl val="0"/>
      </c:catAx>
      <c:valAx>
        <c:axId val="1090221247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9020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540451869192027"/>
          <c:y val="5.1626279862337664E-2"/>
          <c:w val="0.76995149878109892"/>
          <c:h val="0.8626372116742699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'Fig. 3.3'!$B$3</c:f>
              <c:strCache>
                <c:ptCount val="1"/>
                <c:pt idx="0">
                  <c:v>IF</c:v>
                </c:pt>
              </c:strCache>
            </c:strRef>
          </c:tx>
          <c:spPr>
            <a:solidFill>
              <a:srgbClr val="F10FD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3.3'!$A$4:$A$24</c:f>
              <c:strCache>
                <c:ptCount val="21"/>
                <c:pt idx="1">
                  <c:v>Piemonte</c:v>
                </c:pt>
                <c:pt idx="2">
                  <c:v>Valle D'Aosta</c:v>
                </c:pt>
                <c:pt idx="3">
                  <c:v>Lombardia</c:v>
                </c:pt>
                <c:pt idx="4">
                  <c:v>Bolzano</c:v>
                </c:pt>
                <c:pt idx="5">
                  <c:v>Trento</c:v>
                </c:pt>
                <c:pt idx="6">
                  <c:v>Veneto</c:v>
                </c:pt>
                <c:pt idx="7">
                  <c:v>Friuli Venezia Giulia</c:v>
                </c:pt>
                <c:pt idx="8">
                  <c:v>Liguria</c:v>
                </c:pt>
                <c:pt idx="9">
                  <c:v>Emilia Romagna</c:v>
                </c:pt>
                <c:pt idx="10">
                  <c:v>Toscana</c:v>
                </c:pt>
                <c:pt idx="11">
                  <c:v>Umbria</c:v>
                </c:pt>
                <c:pt idx="12">
                  <c:v>Marche</c:v>
                </c:pt>
                <c:pt idx="13">
                  <c:v>Lazio</c:v>
                </c:pt>
                <c:pt idx="14">
                  <c:v>Abruzzo</c:v>
                </c:pt>
                <c:pt idx="15">
                  <c:v>Molise</c:v>
                </c:pt>
                <c:pt idx="16">
                  <c:v>Campania</c:v>
                </c:pt>
                <c:pt idx="17">
                  <c:v>Puglia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'Fig. 3.3'!$B$4:$B$24</c:f>
              <c:numCache>
                <c:formatCode>#,##0</c:formatCode>
                <c:ptCount val="21"/>
                <c:pt idx="1">
                  <c:v>5360</c:v>
                </c:pt>
                <c:pt idx="2">
                  <c:v>80</c:v>
                </c:pt>
                <c:pt idx="3">
                  <c:v>17943</c:v>
                </c:pt>
                <c:pt idx="4">
                  <c:v>1704</c:v>
                </c:pt>
                <c:pt idx="5">
                  <c:v>1600</c:v>
                </c:pt>
                <c:pt idx="6">
                  <c:v>7051</c:v>
                </c:pt>
                <c:pt idx="7">
                  <c:v>1689</c:v>
                </c:pt>
                <c:pt idx="8">
                  <c:v>878</c:v>
                </c:pt>
                <c:pt idx="9">
                  <c:v>0</c:v>
                </c:pt>
                <c:pt idx="10">
                  <c:v>481</c:v>
                </c:pt>
                <c:pt idx="11">
                  <c:v>267</c:v>
                </c:pt>
                <c:pt idx="12">
                  <c:v>138</c:v>
                </c:pt>
                <c:pt idx="13">
                  <c:v>3965</c:v>
                </c:pt>
                <c:pt idx="14">
                  <c:v>166</c:v>
                </c:pt>
                <c:pt idx="15">
                  <c:v>77</c:v>
                </c:pt>
                <c:pt idx="16">
                  <c:v>839</c:v>
                </c:pt>
                <c:pt idx="17">
                  <c:v>1462</c:v>
                </c:pt>
                <c:pt idx="18">
                  <c:v>201</c:v>
                </c:pt>
                <c:pt idx="19">
                  <c:v>8331</c:v>
                </c:pt>
                <c:pt idx="20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6-4B15-92DC-F227F725EB27}"/>
            </c:ext>
          </c:extLst>
        </c:ser>
        <c:ser>
          <c:idx val="1"/>
          <c:order val="1"/>
          <c:tx>
            <c:strRef>
              <c:f>'Fig. 3.3'!$C$3</c:f>
              <c:strCache>
                <c:ptCount val="1"/>
                <c:pt idx="0">
                  <c:v>Nuova Suss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6-4B15-92DC-F227F725EB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6-4B15-92DC-F227F725EB2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6-4B15-92DC-F227F725EB2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6-4B15-92DC-F227F725EB27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6-4B15-92DC-F227F725E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3.3'!$A$4:$A$24</c:f>
              <c:strCache>
                <c:ptCount val="21"/>
                <c:pt idx="1">
                  <c:v>Piemonte</c:v>
                </c:pt>
                <c:pt idx="2">
                  <c:v>Valle D'Aosta</c:v>
                </c:pt>
                <c:pt idx="3">
                  <c:v>Lombardia</c:v>
                </c:pt>
                <c:pt idx="4">
                  <c:v>Bolzano</c:v>
                </c:pt>
                <c:pt idx="5">
                  <c:v>Trento</c:v>
                </c:pt>
                <c:pt idx="6">
                  <c:v>Veneto</c:v>
                </c:pt>
                <c:pt idx="7">
                  <c:v>Friuli Venezia Giulia</c:v>
                </c:pt>
                <c:pt idx="8">
                  <c:v>Liguria</c:v>
                </c:pt>
                <c:pt idx="9">
                  <c:v>Emilia Romagna</c:v>
                </c:pt>
                <c:pt idx="10">
                  <c:v>Toscana</c:v>
                </c:pt>
                <c:pt idx="11">
                  <c:v>Umbria</c:v>
                </c:pt>
                <c:pt idx="12">
                  <c:v>Marche</c:v>
                </c:pt>
                <c:pt idx="13">
                  <c:v>Lazio</c:v>
                </c:pt>
                <c:pt idx="14">
                  <c:v>Abruzzo</c:v>
                </c:pt>
                <c:pt idx="15">
                  <c:v>Molise</c:v>
                </c:pt>
                <c:pt idx="16">
                  <c:v>Campania</c:v>
                </c:pt>
                <c:pt idx="17">
                  <c:v>Puglia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'Fig. 3.3'!$C$4:$C$24</c:f>
              <c:numCache>
                <c:formatCode>#,##0</c:formatCode>
                <c:ptCount val="21"/>
                <c:pt idx="1">
                  <c:v>2552</c:v>
                </c:pt>
                <c:pt idx="2">
                  <c:v>51</c:v>
                </c:pt>
                <c:pt idx="3">
                  <c:v>1971</c:v>
                </c:pt>
                <c:pt idx="4">
                  <c:v>0</c:v>
                </c:pt>
                <c:pt idx="5">
                  <c:v>0</c:v>
                </c:pt>
                <c:pt idx="6">
                  <c:v>430</c:v>
                </c:pt>
                <c:pt idx="7">
                  <c:v>62</c:v>
                </c:pt>
                <c:pt idx="8">
                  <c:v>721</c:v>
                </c:pt>
                <c:pt idx="9">
                  <c:v>2397</c:v>
                </c:pt>
                <c:pt idx="10">
                  <c:v>1236</c:v>
                </c:pt>
                <c:pt idx="11">
                  <c:v>1051</c:v>
                </c:pt>
                <c:pt idx="12">
                  <c:v>1533</c:v>
                </c:pt>
                <c:pt idx="13">
                  <c:v>192</c:v>
                </c:pt>
                <c:pt idx="14">
                  <c:v>770</c:v>
                </c:pt>
                <c:pt idx="15">
                  <c:v>213</c:v>
                </c:pt>
                <c:pt idx="16">
                  <c:v>844</c:v>
                </c:pt>
                <c:pt idx="17">
                  <c:v>0</c:v>
                </c:pt>
                <c:pt idx="18">
                  <c:v>0</c:v>
                </c:pt>
                <c:pt idx="19">
                  <c:v>333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46-4B15-92DC-F227F725E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5086432"/>
        <c:axId val="1375095552"/>
      </c:barChart>
      <c:catAx>
        <c:axId val="1375086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75095552"/>
        <c:crosses val="autoZero"/>
        <c:auto val="1"/>
        <c:lblAlgn val="ctr"/>
        <c:lblOffset val="100"/>
        <c:noMultiLvlLbl val="0"/>
      </c:catAx>
      <c:valAx>
        <c:axId val="13750955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7508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_xlchart.v5.2</cx:f>
      </cx:numDim>
    </cx:data>
  </cx:chartData>
  <cx:chart>
    <cx:plotArea>
      <cx:plotAreaRegion>
        <cx:series layoutId="regionMap" uniqueId="{807FFB7D-1F86-481C-9D33-018550FA9A08}">
          <cx:dataLabels>
            <cx:visibility seriesName="0" categoryName="0" value="1"/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1HzZcty4su2vOPxyXw7VGAgC2LH7RGyQVaV58Kx+YciyTAIkOADg+PU3ZbW9rWq17R3X58ZxhUOW
yQIxLCBz5cqk/3k7/+O2vrtxz2ZbN/4ft/Pvz8sQun/89pu/Le/sjT+w+ta1vv0YDm5b+1v78aO+
vfvtg7uZdFP8RhCOf7stb1y4m5//9z/hacVde9re3gTdNlfDnVte3PmhDv4b95689ezmg9VNpn1w
+jbg35+ftvb9jfugb54/u2uCDsurpbv7/fmjrz1/9tv+w/7S8bMaxhaGD9A2ZgcJQQlHlKBPH/L8
Wd02xZ+35QFPJE4SyR7uIv656/MbC81/aESfxnPz4YO78x7m9OnvR00fTeDhzsHzZ7ft0IT7xStg
HX9/fhRu6vuZa9+mD3fS9n4GR68+Tfm3x+v+3//cuwCLsHflK2j2V+x7t/6CzJu75i60n9fm58DC
KOaMxvLTRzyCBeMDETMRo/hPXPDnrh9g+f5wnsbkc7s9QODyL4bHpb6zbRPuPi/LT0EEJYjBYU8e
EIGT8NVB4QeSEEkwFn8eFPq56wdEfmRAT2Py75Z7qNzf+MVgeXNT13fPsv/zr9aHn2vEOEWEMUwf
Vh8W/xE2VCSSw4+nsXkY1Yfvj+ppgPaa76H05uDDwb9+MZhUW683zXfN2f+gPf3Xezes63dH8Njm
f9PPkQNCeCwpEU8aVHogGJhaKv50g3sG9QfG8/Tm+NJwb1vA9V9sU5zdOGBDn63aTzCo9ICC+6Ls
ft0/fR4dWkwPcEwALsK+3H4gPQ8G9fvDeRqQz+328Li//IsB8srBenz3iPwPHtL0pr55734mG6Xy
ALhoIriUTxlynMCW4QkDN/zknviRAT29K/7dcm9fwI1fbFtsnR5q/eyeyq365tnu/l8/09cmBzih
8BF/GtLHPAiOLYoFE4lgn03Fw3l9GFb048N6Gqi/ecwealt38OZg94sB96r1tzfNz4SKHsRMskQg
/OW4fEWLIIjAlAmJ5NMW9gfG8zRGXxruoXJ//RfD5FQXw0+1cHF8EFMKRo4+iYk4kLGgCOzf49Pz
A+N4GosvDfewgOu/GBQbq8GQPXvR2pvip56S+IARKmgM8dvD5zEPwWDQMGKU70kfPz6ep5HZb78H
0MYewFR/MYxe25/LB2JyIBOWwPo/lqUwOYiBISQJ2wuzvz+Ap8H43G4PhPvLvxgEpzer/i4p/A/i
JnwgBSw0x+jJ00FAIAS+JvAeEN8dxtM4/NlsDwa4+ouhcNbW2v/MYAkfJCIm8Ac/EGOIT7925WDD
JFixhINO+ChK+u44nsbh8/j3gIDLvxgQ6Y3tbpqfSoDRAQhJTKA43sdAxDGEJnRPO/iRITyNwr9b
7uFwf+MXA+JyKH5uHILAMAGVgmPxYJj2FPLkIMEylpgBl7r/7B2M7w/naUg+t9sD5P7yLwaIuvFA
qCBL9TMjDgR+GcIJcNl/E78jgWMKDuWxmfqxsTyNyNdt91CBW//LQfmbHNeDCX/Q2B595T/N7lHg
towxBKmiT589t0Eglr+//jlpsWe5Pqfc/n44T0Pyud2jof8vz+C91Lf38cXnffn/rm9SfsAEBzGL
gRLy2FdjyFRwuseYfmAAT6/2l4Z7ux+u/y/f/Y8GDPntl5Dcvvu5wR06QIIBPf3MXh97CZAbKcUY
nMTD8UB7YfePDOhvQPkylUeTfJjj/29Y/l4D/pIyycAPbD7VFHyV+/723U8Th1KHvaaPShMeWYDP
Z+vow+/PIVH6lS27f8Qj3vrZgjxYni8N7m58gLYCvAyXYNKST3JwAsHhdHd/597ps4RLHiOJGE8w
xOxN60IJhQ78AIQugjgBBwQ5hwSg9u1wf4uyAxBdQAdLUCIpZTL+UsZx2dZL0TZfFuLPfz9rBnvZ
6ib4359DF93Dt+6HySE/TMH9MaCHCMggj8Gmdrc3L6BSBL6M/6tltl+DFESVOkwnhqObRE44rQOh
hysxPi0ZLs++Wpwn+sSYgFF51C1ktziLcQz8kxBMCCzv192S2FYuxgGpLg9+fd1NwjRHNhIdz2Ru
5JCNozfJaZsvXXdujGj5xTrlmKkqjpv+xDQRc8c0J7Xb0tEJusk9x3M6olWvR3E+uU0Ha/sBFwTn
makKV6etK2W7NTVf0LWoW0QPO+n67hh5bduMUdM1G96Pc1ZVVU5Pusp6rUxHurdFMSwfotHQPl09
0llRIdmrnPvx3ViZctxOsV5JSmQ5uUuzoO5lYkyVZ+PUrckxlkmwivk6p0f1KuN3LBrWYheJpFxg
aPM0GAXckdONlxTm0BiNieqrZDQpZTiipZJLNZl0rha9ZHh1mp+U45i4Ogu8dpUizsXTUcjtbF94
qXOStcUodxYPw5UpMb4gRSHKFAENurYWXUT9XPosWovprNO+2ZYuGROV0Im/s431sWKtj9vLfOKt
3dZ1O0cvPaUL3YSJDvUpWnNElEjMbHa4xNX1hJvk7YyifNMQl8Qp62x3LTrhLlAjpveDj7VXjFUi
z3K9wkTbScsuxXwh9j1qvZ02cc9g0jUtS6NERLBIQ2QJPkRVBNcdLWU2RLZjSveo4mpdiqlIc0Jf
jnnF2ZY2Ne3SPCnCpujisFmHqaa9iirZD5d6WcbxpbcC+swT218j1pZp0i9Lk1JP40oVM1+PjQ7t
eeV9FB+L1upXPG6x3prCT81m8bm5RTb0Qs26Z3pTRTVJdjMNnUv7dY1RpxbbVG43RYNFUvUF6fIr
Z6Jx+iComzE9lrI3zariYkXd8YIG225D7AebDr02/tKitrtGo4FfqygG7Me4j/026JroQo1ct+0F
dL30ZuvyvKk2EZe5u6w8ptVlT4dQ7fLFzl2TkrkpzS4ECvsLM4v81dy7qOhUu7TNMGUTIXS6RP3Q
mNe2I2V9ymDbwy5Mqvtvqxb5gSL150WxYj0ezpKYKiuRhCfn68x5lblKJJ6mdVeIdVV4ytm4Zlo2
xXDEqpwnf8RFVCzZUtjEbzuelNFb15ewams5wm6meu2uRz0mdBP1k3VqmQaYdUM93Cy6Tlw1XaNL
NYy+99cLm+MmyxPdZnBSWpZNgod5MyyFbNJmjKF9NLiAdi2fcfV6rB0cFdTNi0njoa3NGx5KV11O
SdzZV1AJZ/3GWQ12I3gBG9JIqXVmEuNf6biP9FG/GLNk/UIFvyWJNDxL5sGjXcN7KK3ykf5YOyxf
BNJ27LpsxKrM0OKwZRgfVxV226hYxRtq4kpuJ+bjV0Wv+Xk7YHTWL/VhWVjVI61mREha9s5kZFxi
ZTDfac+PajLEqily0ymcDNu1YK/pUo2HrACsQjMq2tdFGsaBX8qirS97hqJ0sEIjlax6PqEVzt+M
qxjcpiKR5lcJaV411H7s23wKqtUz26E64KNhHRupGj3A8mt6XoI1rtNextPLBoMlrDVpPxCbY1XN
KLmqW3tYzdptecHejkZq1TRlnA0rftOJ9s4C0Ge8D31Wxvgwmie/W/ouP+LN8L4J9oKCTLEhYSoz
lEcvIyONmjxfMnmPjFx6FSLRH7tFZn00v5502HUBlVtf6jIVeuJno88D7IdxN7hcRYvGG+mxVsnQ
nvOmAcsqBO9mNRT6XJryjbB0o+N1TeuChA1vRa4qo7t3uMA0rao3TbycCFCpUoSL42EVuwSV/XFI
XOaSKj5aZL+tXX66EiFUHIMzoMN6UrS+3hZ4tbs4r2GH0HBCQw0GbDAvwHtNmWvhuBaxPSYdmFCz
ii2YKfZ25csrWidCDajoP3I/HDK+DEq362mej390a9SmrmGF6vs4KJIkrcLVJFIpnVPFQHeDTtQq
RUbbISsI/QCVI0cRrg8bTajqvF2u8wqoRZqXAEs5IaRG1Gw7HJ0SU7yi0mzB16/KycWodXZhUbmw
fZwt2pRVOq3lsEUjFVc9khFTNPRncZEcF1Ujz4ecXaFunNLSwu7J5fB2HPkVMmWkBq9Pg2SHo2i8
klVxTnQOpnqWNi1isyu6xWxoRZYjzJZ3YDqnFLFq60LTz1fMg1OKqkYfRZ18b0Y/TyoO2jRpPCZo
VQhsoYJzNF1JMWOFwc5s2FRfYbdGJisC6pULPozpLJbmZgormKGo4zbKunmsN3plea1MP/abLqmn
3Ygbdjg1iXm9oHyyMMhCwCK7SWsVJ8U7uawFnILVDyrCg+6ykgzVscvn7lUTOL6RvS3+kFHXJWnC
naw2eOlOwUosF853TdbWTLzjosHH8Vo1N2XuHd7aclmzwZoqbJYOVmt2RVZwVh0WSZVb5QztzGbo
iXjluyEyqjRT2al8jaONn2S7ycE3nJVFVYMdLNYiQ/Por+cy4EOHSv5Hl5B+04KoelUBUwSXUI3j
NpmX5GLA8gaxvt6IIoqp6nVbVzuMizZ5zyoZ8KkM0EyJoSiQsvf6iOJi7HZdMg5qCkOSFmtUXvS4
mD/KXpNMtm3Vp+0S6bdMdGtakdwkae/aqsgGzDxSVd4TvYlzmoyZT/KyVATVCwAO9O0tMnU4t7qY
hrQhJRLbBlXoqrBhnrIINTBpMuVRVhgfndu1TIBedY7vhrGhyo+uvLAR9rucTPy9RGN1uKIJHYuq
4qnkBd04H0JWF6Wp02S2C7hAM3eq1nUPZjbpgU1IdsU75hu1DCvNEh9V/RkmUqd1OfJetZXvtsxV
/cu+X9ZDAlfnVOQtPkJ6JlmHfQUevijGWyzYsqPe4Hd9h2kN1q+u17SJ57JXTT2Uh0Vr4nd+SMZN
ZYdAtsUYSa9sr9EbPsldL5lR2vbhMI+dPUIWzUa5CMxL63OWsmKKz7Dp+XFBbPtSzPytrh3KvB9x
rdDoD6uha851LFAammTnwQTuWEEqkjka4VfO52QD7rRJ+7zp0rWfp53EmF7pOtaHMdjKw9ATc6Rp
W29zIOlg+TRTHbi+E95HbtcMVAKxqcej4IZGUV0lVyPw6qsmL50ia9edBsY+zmiuj7r63t72YswH
VQ+u3RjLW6lkW+AzUw3oOPHDel4SXdsskkajTZFbe9sL7+3G+LE5EnJsztdZbofW5TteuaZKy3Xw
cLRpqPiLELm1TIvE5DscrSETrYneL7Uv3yHnHQQnsquPOKYyP+Qjltnc1ULJyNbp6pL2xHOL0rmb
yjtwnx4rEcK049PsjpcSAggBpeQpnaZY2YVNV2B6Bq3A37BdiboFOG7phsMVj/VujNZBpJ3XLguU
G1V5PR/ndRVtDVnD60BpNKaViZZD45E5CYUJW0smei0hqGnv4jZPUEpCIoeTMVnDReXl9KaDUv14
29kkcaqOo25UC8/DSzH24ow6joG61OMLiB5RqdaITzuUjxCQiblola8HMNNLvLaNqpGfX00IjyMc
aFF+TCyCLW3sQv4oOGapd0lRpWiRNO1j103bIaqxTscJyV3XFGJQySxENva2Sns6Lu+7iXRmK6ty
LFOXkPkimSJBj6tCaHeYBFZPajZFy0/8yq7qsJZMzZVs3c6Njh+XmNpXUCkep2Vt/fFQ0fm4sbVR
vhVmU3Nz2/UB99ka8HjKWhlFKXTVX0XzMh0b1uRKOlpviA6NqlBVRKouJrxdY59XKR3BqLdRj1tF
9GKWdMjHIt6MwGyKixLgL9TUJSJdDITkipGyUjTurd6RgZMsh515SDm78WO7vNBJqKvtNBnP4LUG
HtI4dPXZlDfRUQBLfTqUQ5kOo36TJ6U+AauOT4Rd2fmoHVYOrOZOip5sx4HlZzFY8Qs2NXxDhI7A
5xf6NZv6JuX9Wm7ahZRnI4TTmTc0vhXD2r1lCfKns6vHqyhH1a5pxWtD6/4ILbQ6Zcw2r93c++3a
zXoTUOF3Udy0hzkhrtiCDeqyqhn6WlmUdKoTZDqrAgEXvUjUblqtgdSvsJsHPoFx6ucX6zgnO9Yg
oBi67UuXlXXuhxMGweOmXPoxozHGndLg7Hcz6ccj1Iw0nKIyj7b3ysaxaJJQpXBkosPeTu2WumZW
UB2SdNCpBjLYya7VKR1a9ibxIk7zBmJsU8CpHVgg4MRXfx9B4krlNUy4Cri4zOck2Voodjir+4a/
KfJl/WhkxJ0KCK0XFrkLCBa9THsY7UbWY5yiscajqvqoSucQDfIkN0ALoyS06ESIxoDDETGg1enU
abe+CM6wLDTA4nf1FFWXCW9HqaK4qOCroQMDVjBZUAU1MOXxUE/tnDo+rxvSm5BOea0/9O26bOwQ
d9ul1LHbTjYqw7bpEzqmLSP3GxJCypOJTzxSHYSRp1Fo+NHiba76pB7TroUjHxMUv0+Wgb1cpmU9
rr1PKoUGn6tRD/GyQYshRBUQTGhVOjEWG9OiKpsJLd7SouqvWV0E1biYvsB06DdsKfIjIrg+bjpE
YUP62r4aJo9lmjRzvKRr1cqPDEzRK4T4nS1m8LpjAXy3JH6kKSAvmfIgF7xdCuG0Iqajtw4FntEA
Dg5oQA2x5lzOEIuGqjspV1IdeafHbeTK3qqqFsWm71GRRtroSRU+tFvouUwrjW1GQl6o2A00i9jg
34Jzs0d+cvR8WOdw6KK+XZSRwAGPalrrVzZZqvN4mXs1dmGFNRcnHMA4zo2rtj1dZrzJk2rwEOE4
oAcOVeZD7Wu/HetB09tloNVNbSMLcC78PbyNNB93rOt2pmnaI+SkZhsuncHKV5VewAMX01VwObeq
Lrmdj4YRs5crn8h42JHQvA0jQJ22YL1OpwpFWkG8rCHMAwp1Ui09qrdrHSTKhkpXO9KXvU6XUOkr
QyDo2eQVSf6ocVEPKagytszAcfrCqMWE+pCTasVbeAWLv586MfWnFZtWnoplnelR6cvmpm6W/gZF
dn09o2Gt1NxG0sHhATaqUFdG7myKm6VIx6qy8UlVLdPWGlG+LZMOKA94TrQeOuCZH4GSedievCSt
inSkz4hHxZBRBgdrphZfg/6EChXYVJxwTfO3veWvwGsj8BeTbz9MA0dl2jWyZ7CfFn9TxZIcT2UD
AXf+ScFi9Qi/W9Q1t+ANxvJoiiJ+JSgeuwxspHutq8GARlVSU6Y9iCqHa9mvLg26G48jsfabEqPp
lQ4R32jLgGIgicu3QyfqY1Nji1OXs+ImdC1IByzKMURG+RiBmjBPHa2PBiqat2NCLNuWKwb9LAoc
Yv9qKedig7n3QclA6zKbtYCfPZhyECLKGHSqYLH+Y45rcCtuaEFrKGUDapOwJZlT4hjuwOhVRZ/2
DYveQ2ug+mwEgoGrursOZZSfNL7LJwgYTNVVG4jV4CEdA8eURUWPxm3d8Rj4/OLrText/Fpgv6bg
j+BrcBIpbF45rnByqDX23k/BdfNJWWL36gjRlh4JURwXRVMsSpqE1Ec6Z8jWqpoc+GiV5HZAXWpB
WVgPa0/mSqcg/nXthS0MLAbBZkWLKtdktSe1HCdOVLdMICxR3kXrltu2ilQ728JfJqsEAWaRc3fd
xAzWqqMSHjGJHH5iY4k9AVUata8paTwREOTS+rXDC8DvQifCYSgH8D2RqRcY4Dz1tDrzTJL+vW04
iCw2Bw31T7EGFCpYJBIMiD2Ddbo+LU2kWdb0PG830tLJHKIpQnOasMHMV3Ped9cRo/AAwgws04N6
QztgySdRVDK/nTwCDJKugMkldIbvyHbqq41nBU52C1t7ELUmJ2GhhsrBlIKn8PwAOIG22nVNexFh
BPiDlIbtSe96669rDuK2Krp8bV8jMtTzFRjJwuw8knF1FsUONmUJ4Xl1Zpc5NixdhBmqcwymx56O
QzW8Bbrvw5smmXP3Gnu0dtup5e29GyvysBtQzPvUiQ6eZv0KA3VTy+pz+WmqUNQ8JEcg9EV92tiw
pODIfXNunAeLMsIY5hMxl60E5YqCMCcSmsfpFHXNsNFJC1Oc6xiGT8gwzUCLXAHl16wFTxHb0yhZ
gnJujt/oWRCITYU5tAxvq4av9lWcj1Oi/guRsgFBLWaqDTnjqkFLvoKLM767iKcGt0ei9ez62+kB
yK5/nRsgSEgSixjebZEkgXMIhStf5wbMVBCJNIVdS2h/0cxUYxXsmMxKIu70luLBhvTbfZK/dApt
4Z24BF7K4pB3SfYSEkChIfsClEklPOquQZ8bUZrDbrhzENRlZFjZcbz4vldijJoCop0mirYLSCsq
TFV/VU/WdKkcEdsY0gyqmZHdLrRnf/STCFPGygkC4n7twMUvgTYNhCtBvI6TaHzJe1xuJe7xcWgj
7DKZGGfVt+d3P/yv0jywlEgKmsRCCETop2Kgr9d0jUiHwX3cW4KiPGlwGY6KsuozT9l86aZ4OqN8
alLTFv3DC6wPNXlPJHv+urAYKoihAB9EBHqfbHqMZg9HbdTNsqrREKCTVZ0cgS5c3pWsg7BBQo7J
fAfL+2K+vckCVRWSw9umCcXw1unjLl2j/TBaEI+crfPzNR6bXrFIHs9mZZ3qcylObdXzi4iN3XEj
nFSg0PsiRYPw0TYK7YRVWVIyfGdge0kvAAEKDwWHrB7kAwXhe0vR9I5UPTh0VedkvhTWzpemdEAS
HTLADb6N+P0peYw41K4gDgKmgPQanKfHiyCXPGlbjwc1SgshVVl3dEjlXMRH3+5nf1KYcMikcQwq
KCISlv1xP8u4GgNnqoXD6UFPR6AQ1RvXluOQgoABvuHb3e1vZOiOwD4iFHKgoPTL+3zmV/nKZsG6
AXvUqu6T49GzhuzCsoD0sxN5BUa/9su99ASOAaTjFThW9u0B4PgvQ4A9BWlbEjNImiYP978agp6I
nivI/Chg9f3wtvT1Gm1MHIcEcoxRcQGcIx43kS86yAeUvrrO17qNQNnpB5DxuEMgCaICdJIAacNz
X5RtrvKGi24TSJUUigqjTZoHGrdpPOcjSGsB7EfaF5OGyGIl6+FMzcQhDC6XFgTfhtdqQS1Bh13R
RWXGhgC2/yHxwsYAjhYyBfccNKaQRCLBNg40/9iZ1Eaz/0MUS6xPGiCy5BxSDUmXRXWyLIeuDihc
1tMMIEo/4/Y1RBTgUCE3A/m/3szgdMOI4MGiQbDyfsgbu52Rvne9Uw4/2zFqq03V5uyk55RfFXKB
qz3jjCk3UT6oGCwe3k2I3XtiUwIbIKOFwUOWXO8CDQAl2LXipujmLt9qg8WxdR7k3zjw4dSISn5E
tAQHDmusgQPkkEc4HkKS528bmdfATMqyfLO6sF7xaAngTEkMQ2B1DnknAnp7fapdBw695iOQkCCi
eT0s2bIMd6yOgUW3shyil7OheTha2hHcvR+YBEmiowZn7Sq03bZUwHOoBv1oQ9a+WVQsgVKliyuB
RVVUwEKBOqN30WxgLXNI16yHuS+icBTsDA7aLk5Dxu4TH2F9JfXx3MbRvNU0gIDqm3lGhwFPyJ7M
fLKJCroH0XqQS9dvxk9PGHQMnQyQgTFZ66eeq7nQWh5C9u7TInCYNIdEt4NN08JgV+D4Jp3sWPrL
MMvu2q8mQHamm3PQlye51Uzyt4Q62DUGQTZjiab+PA+hsZu8q3LI20fiJq/mM28ayCUkjVnOcRJD
2Fh7s0THDyxtnszYArBjrKJ+tFkMeuZH3FbkaikqHKtC8JhluW3W+hjCpuZ7bm+vuoHgBEwFUCh4
U5azJMFQevG1tZBJVXUUN0Rpr4HTF5A1vII5gp0ScR6hFPfluREDQPBtI7FvfHHC4W1QxKF/AnRi
n02QCeLDXEyQ0a4l2PciAkE5ayG6vfx2P/vOFUP1YgJ8iUFlAFRT37/08fX8IOFUSgKaoWpiYU4o
BpoPh/c+r1s37nos9Ii/Y/7uzfnXbgWqFUA4w9CxgCJ7qOJ43CPot/EYTOtUTCP+ppTY3hlEXX9Y
GsmsIg2HULleoYjvJF9x+y7AMfz47Un/xeNIKKZJ4I2KGCpkoBRgr2RlglM02wpSrmup5cW85FOX
FTO9k4uDQ/3tvv6ygaAvBmssGIYSDCiDezzdciia2MV8VfPaVu8Zy3Wv4rKGC3JsO8WdmD881DT8
5/0mCVCEmEIxMPlEcb7yMatcSNTYBJJgk5gv2wWCI5Dt+BUmGIpJKFs+2GKBnfXtXuFA7sFLEImh
Dgn+sw4KlDGm+/CWbZP4HE9ASUJ9gZD3x0uMXKuqpW66DYnb5IPm1fyR6RZ/YFEY65QY4W98SXXY
RGLpP5DWOLKBIhF2UkE6b8m6XNZX3I70dddweypnkBqVhhqHNxKSwDdWExSyNhcCol+Q2sADjguo
ilp3U0aK8f9Sd2ZLdupa1n4inaARIG7qgmZ12Tp7+4Zwl6ITCAmQxNP/A3vv7d3EOX/VTUVUhG9s
Z66VC5A05xjfmLli0grbWZkmtRckBKOxCEzqPofRqqectGRqr7Fpwu+Z4vGLmSsyHTc/sGdAEQO7
t36CU8Q1ijdvY8rEPOc1nVgaZjFJRHhMfrS9zTLUvJiZXHeXRSTVeYZAtXxPgxm7g67YJi9m3GgC
b2tYyQmkCzbTmrbzkqmFNCMs4r19T5XEvw8/NB8Soty/EWjB2T1dHV6B97IZbr15rB66hPtwUzcz
e+KyxFXLSs1mCWxnEQKtaKAFXnOoxwDnWbrdcx1u4DkYBSWySbxTD7PvZlqVYIdmo9hfBtOSOw1f
/tH+0Gdqrrash4H6rZ2HXfhqUu9OR2LGBwEfAwHY4exOW2aPUdfTKQ8HADX+sL73fRgNwEFWjvPY
MU/nOsE+dK2jFvJx1NG5kEou9DTKwUFuJFH12tTDkBycWNKT3Xj4pmVjXiKGA79gJI7khYxhdDUo
Tnnu6pY15ZAyfVTt/mjPwOBOcI1ZnDdjhZPJtXSmObNmVVe620CFSRNd/dyqI4h2CgujIt31T62m
pc2gP8ra7LcqZTiqJW9QJv38etgyjF95DcDL62ZWjF4nUBLfbDSGRcJiK0+z29K46HpNPhKYJU8U
fAtEHepV2yfwKB0aJjIKCJNkgoSN6vMYuTQ6GJea+dCnthK5ty1LddMOUIMPSsx6KkFfCHHTGO3W
vLdIjRURyBqSg/fDw/yTO9mUw488DDOXx1gwyMe9w4kGLVrWXqawRgTssP3mtqoJt1zGakyvRmft
8T+v/H+ue8zv8TAOBgRgDML0760JQLh0tu2U8RTiRwYdsSMfxlluw5cfb/Qbs/lbP/gTQPw6StQt
vP5tlNQff/2vp1Hgz48BR7/+cZ9E9etvN7+PsPr7V+1v9MeX4X1+e+MdyfzLX/5Bh/4b/vPnsKt/
859/gUP/Qsb+GQ4NsOegR/hjkNU/8NBfM3F+AaK/fdNPRDT9V+AnSNiGoN+BhKK5+e8govG/II54
SLajq8fcqz1c+Bsiitgupv+kaeJBQoG0Bgnl90/4lzsEHPa3v/8ZEUUa/m+ngrd3kUBRYz+M0wAo
wV9PwalRrNVDBKFygrKnPGwOi9zsK0DCAELWPOY8mtXJRn25bs2tWeYi6qIiou1jXfdbAcvGZWRO
p4L7UbpkUHVVFoUzHXLhme0efuNYgIKKHyNF67Lz9fJxi0Gsxen2uFl/PlPhVXdzL77wifLSMQMX
CcsRRws/xdMIt5s2baGd2O5ZnTwldRfmJLHXaiVFOHCY96EZoAA4st7gJoR32DiBmaXL08CnOMMa
/uyhuUEN3q8ZgWRQIITg56kUddlLEmfa0x9jHGcF483Bq6YQV2CCM+ZEAw8k6eF1Lo8rpLdyAQ15
RtsYHHoCE71KZ5xqLjiGduuzqB1ZIdE2ZlvcP8vaupJ6/FXCneFZApshRy015XhGltJG9m1r++lu
dYCDnGvywRCNJiiC7dJpez3RiOepUGd0vi7vkji82EhdG7QXRbLyjzZWQDb0LEvYIZB+Qi0zaoSB
GOBKQ3vvCAHLAdzw/BsIY5+6gXgXCbjp0PiVzujiTjOo1WypgjmP4RvknoJhvkwkva/6RVw4IJQj
SI702yRxKg9uYGXj1V0B6fQt3txZjVtzaQFKvaq2A4LbgfhpsP/kPIhAbsDNFtCqcfMgiy0zjpIW
qk4uwSlnxnC8lYKqBhw2wrXh7RmkkofbaZrM1ZCt3eDIeVGxuJH9uBYWohxKB94+R7OgRWdxXlYm
2Ao1T2seJAMU7dXYgxfMpwV+ps/DXBJy00cQ45aLz2bvADcPdtZs8AyQIUvQ+hbBBHPUJXhiA982
h21mUY6F8ugTORYtzqrKO1k8O7me4Z9u6/w4asip28RzAMYdXsR3R2Ob9sxU/WBVnRRNM31pJlaG
28Cyxuvpc7rCGod9PN55qnlJw74qld0IvM2ug1xEkmLpUZVNzUbu0e5+m3d5y5CIPsd8ELcViomS
kLg5DKknylEm/ZEmUpZLP4F64/MbDqM5t2RhGRwD9wjmTKKzbsf7tNtQwgkp4UW28kK9hR25kOup
imdyHnZeECQflnkVA56heNuKCiwP3TQXoLEa1Vq1oWoBqXHgo0uzNRLpcWbjKfJb77BSePEDTrEw
FoUaphT/nLTntNrYlV9Zl8nVwi0x9gNl2Fs2P/0WGsuyuhvD0jdrvm40LcwYmAtKU3KUzsvjkX/u
TK9O40ZYNiSGoKFf3WGNFD5O1OYSusOhot14WkY3fxQ+RNakZgfqbzonKvnawRQ8gKf+APTUgG1C
gdtLcJUq7GjmIpolk5wzTXSXu0h0H3TamxvWTAHWyRxBm4ET37Uc3hTmwxRzHI5dNkZAzeU4mLL3
qy0HtNUd/P3lfPVpHdv67EB+AR2rMi9syLXDVnirh6CBrwrTBrT0dUUqmiGw+RFo4SXEjbi0rfq+
eD2s0DR97nte5QN76lXET/Xq3dRYWHlXh6asYfNmqzVRHvRNcqcnxrNRgkauVH/vzWLOwNejB5+7
6wrt3gUmdQsaTWMjCSuQRv25m+sq08rGHysvbQ5mocBNFsFLQ8ZvlY8uHufM1Tp1OeQJDVCtyiF3
2Gyo0jFzE0+flxC7IFFVm03BAAQs6XJIJf6HSpGil7O4zGF1aCE9Pwu/IheB5ucuFniUjK1gqakI
5vGoAGzVg1dwb8ILGRAhz/E8g1lbQEkNzOmTg/Z1GBu/O6QiWg+rCkHEdF0RSuDHsTY8i+t0KUct
11w3oAND1U+PxHjruXGNfBep6c/BMuh7ThJsPShNb0g1Xyl4pHmiN5vVXnVUbKpOC7jxzG+S8VYO
tP28qvlKSFSHMa5nWuEqsEm5y2Jr8mmIpy7DZxsPS22vebJ8R9OkcoMaHHhOH4OuGL2j0P0rzJP3
TXcAWevEyzxlw2ysOpELWt93TXQZBVRCz0SicAONcy37OZtSbN/Om6MsSpZC2zgtSNXehG4YPzCm
IxjwqctnH+Z3LXubb3xrscW1L97oHxejuhx89y3x2clEfAQPhGXH21drzZUkCwAWH+eEWeNytKCc
DLz+mcUrOMTpISBXgd7OoBldts0Wh5p6SrT3rpg3gIcKvy52euUSC9wN39naePnG2BvH+2Rore1Z
+59JW5XOm166ijwEsFyxNCpsZdt8GytzA7ZmBqpqDhygYJHYCl/cyuXobfwZ3fY3OPB5ajpW8s2u
mZBmyPy4KRqcKrDD6JUGrnzYFmUOAeCxTK318EKT+kqM4we1KFUY1wfXuIlxuSwNtjCWKnwSXVow
c4CkkqrU+qpCKXtEUxwWmvaANRNeP/VjupZDUtHjBre94FNywlS/7iSr6joNkUVwNHAvEa1wmMqR
mqyKwQYbf2L3fcPvhgVEN+bZsGc3L3isB+fuYcfhmEzD+l0trbrmvu2feooSGmdLGh/XMALNJuad
/V2qB8E2dqMILo2azXmdxfYY4Gl7p2vaF5HV1VZglUQ3ExvVaQY3tACTacGGRWn10QCFuHWgFYEs
d6pY6gmKbq0B4vncOwVDhxN+SLtut/Zk8DBN/fsotk5kTRj41zX3epGhu60+14Bxv8SpBGi/rIQ2
+LDz8K7dEF2tQVRdUKN2Pa4Ojy5Rg/hG3GDLxpbA/KONqvAlGhvELep6xIZDI5vFIF1N7s9WgAfw
iBqR2oldMcAi/aJimYDVpFvu6xiITbOJhxBpgpLwhd//oMt06g33wtGTt24hdhi7ATjr6nyzzXIC
SNGWtSRvE/cvoR5Q46HREoVsxuhqUaTn4HSX9FYq79OCJyXHKIkk74RwmVXpVoD1BlgzBrzKmBQo
AJat/TBOS3KtAt/d9E26YJnvqgYORU8/VWM4ATKP59iH82G614Hz9KGfKQAlkD5PAZjjPKkekwFs
RQaleTjEZuU9Dn1EBzLareY3Js1f0dHLbfqwyitgY7o7JMBDxxI/8/T0A0nDqIX4OlXpXRqtN39Q
aXUtLZh19wBkT+QKdVCGIIbLZr8jnyq0+aUViclE6vOcmnHNJ9jgl3bbWrw07S7tgmc+aCb6Sfjh
94Qw8Yl0djyTLZ1OslNvVdgNlyUk3ousJvB4/pK32n0M6lYcUEjjVSOH8NAAFooCtrhqV8JPugnT
zAO/UNgtHvOh6XFZ+yqDc9PcWxF9gmbXZFi1U5HE3qMfbE96aO+Mim0+BWt0GD3+kVMs6irBD+6b
Vt1gwx0zHBCgYSh5DjEhB14BauWUtOxmiQAu5gxg6JEjk4GL4EuKZ9F0lcyERXU4cdk/jfDlwM6K
YcZjTrA3b2O9Pc590D2aIXr2XMLuUaEDDt9l29bY6KYC1IT7Oz03/uwfU+riPBJ98CXxkaoBOxSw
XLkIgRSXUJ61bfuNyrYHJV+/tDgpykGp6eJtUFyypZP6SGP2resjZJQGkK9+v2WikYDpmkuiBwkR
h9U3UaPJt45ZWoQ1+T4v9IOion2H3FY1ZWKAdP5g3noywH9GLI0ebR3P9/XoQ8voPHcTbqBvmq57
bLzNHHxgeX6KiNIvHg7nNI4cx5sSdhLOQ2G5y3/gcbpl4XnRcfz2bxC5DYJ0PuNNeTbEPLxWOywn
savebJNPvv/g5MZe8xsvHRAWm5h3NhDRPqfxEL+nqlJfHFvFwad6Ihnohe9/QugSgDLWTkP8D4zO
Qr5HtzTcaaQI7utkHo+IR6gjjBCv+BNQt3FAbaPruIcF+QuoixAzux8Wr8KWv1N1/grWurVhd7F/
RevCIZSlc0FS4Ggm+d/5urXaApGlSBzd/YTsgJCnRTqr9fYP0g7KOYichc85M7rK23oin3icTCcH
UOUboJDg/h/snQC39xVdNiuMmKs6C+XsH2Zr52eB8NjtL/4OO2h1HNCtm5/8nbUBsJB5RZn+n/m7
JWnkLUgDdwZzOIJudE8/GTwP3GaQWzP0j2nLu5u/0XhUAQNTQ3sz9T0FPuV8QGxKFNNauW/gq7wj
X6ZlweH3C84D1UXzmLP09gehh03efOindHF5IxyUVeClKVbXBEdvXQeYl/8NeC8Esvy6pGr7GUb9
XxOk/qxH/dfx+7jPD9T/B1Qrn8V71P/fq1Z/zGL7JVr99j2/5Zq9f8HgwlhFxHi9eE/4/kw1J//C
REWMMIGH4INz2KWx30PN9F9oh/ahx1CsAvYjFfy7YhX+C8MHPIyzBbTx43//J4qVjx/kn5JVFMC7
wQL1MABnn+/4Z2eMCByXXdWZbE6b185rDnRA14/DWq1ArIPxJubb185Md87rXpb5MAsGUrxDURsg
CSAsBXnr1Eff1ifXmBpiSHK7pnGTida8N6OHTSeU3UUPK4q1/aRvXqMRzYcU3ZWpNeKTIvxAYjTO
Q6AfRiQt0Pp19xECPHkw8WceuD0VjLAMNvBvk5MXBEArMNPuKaiJzaq5/eK64Ckcg8dpHrcPQeX4
OVmCMW82DkqL3NKNBUdqx1IKNFB2BLOqQdTE1WsMWjIne/eM+PVzE8Tn2r5udkkzfwzzsNPHpYth
tuC+ls4mpBQoufPUUyhrZqazZQTe60yBHCL4eFhQRWoUAgJDvx1qELBZF0cfYpE2pbbBWoYy7gqK
QO2x3kSIhc2206ZgsEy+zGMES+086MIkPT1LWPZl1MSvmq8RsEkPhnlyu3+iAaIDun7fnon15jLo
gJEYu1SXrlL21qjlm688NDmEtHk013OeDJUspiVqjr6qD0u4AaLg132YsnKdE+8Nrh45UcVR3M/T
yU6BhHbD+1zS5E17wZS3sTw662qYhwo9UHhJoD6eB1VvgIZx7Wwf3qFCEzik6ncChdCQ9dDEHqqQ
BVU2jU31NEFEgPmqXibLuhPz6zfpsXObsAYhNv829ObbwWkUl9PXroO8LrRLyilBlq7haYzaqbNP
Wlhs+6b6nPC2BQyePkXCn0sRrwFYztQCo9DuGSGxJWN6g0NiOc/gxC351qcsizhM9y2ooCHsz4GK
kf2JPRCDwbw0tw08sSLeH0gYdO+TN2w3rZOg3UWS4iZBXUJuFtGMASGyxZvSI6Ux8rtrmJkNfGm/
IkQUjk6d50FuKF5ZXaYW2UrTfhGVuLadHwEcHoKHlVHIAtrvinEZcbe35LxFNkZv18MAicfqOmmT
6X5uJ3JqK1wfnuCjoev+okb/Azf6za+XIMdeExWrTPyjaqDArU0yZCYM1LlLaFf+uBw9RyKnnFkC
iXemDCRQF0DoVdXF6e5dMhOh0wP1UEnaQxZo8gh5x3wZ0VVEPmJeSdQ3WIzi4HnDp4G0927Dghvg
Jha1u6TCdflc0w+0h8Jk+sTmOsRDEMgk81uWoZC40hY/lYzTp3iUT3XyGfDONYLLj9Q8eRAj8mpa
r9Y+fdI+mnfeT5+IT4oAAm6qFvheaA2KHlpVz5ekRH1vEWwL7pBfeFfUvlKTohKL3tFXVZcQMMeh
pvLULOHZrxJoxy7JpMKlmaFc3zau9q7xtIRZ5CPdOUiBVWXJ91ZPrwl4KOCKSBlsYik7g1Sy0tjg
mnoPm8UBegEyPel+t5b1GGeRmj1Yo9VTKPFE7XcGgudcghr/0lHsDwG3Fs/d9Hnql2uPyCWb50CW
a1g9U0m6UxDNruTGln28zeXIvA4Ko2ezdu//Kt63kFfAryPaiYx5eF7T7hGFwpNp+Zet2s7gNyDE
U/0a0foqteR9clVJmeHgQ3yElt0yw3pEOCIN288a5uFV3GAZBhtYdexXZ8XTOdfIShUgX6KMSmjR
C91Q6KNVJyvuHIguiN3u2W3JCeZe6ddr4YGYzATtw8yNhJRJ0H7pkbjHN7RoLQR5gvJ7YI4cpn5b
8jkiuH38q7emebMG94IZpPHtVRovF1ljVaoZX5PglOjpdePES0Sis+/IfVKJE3zyvf7Zm07/DY7x
d9jD1wvxDkmCpwRxcdBf2xH5CVkIYm4ExGOMq4hvuYmv0lkcEF0/B0mNkKuN9niX9+qhcOvTcXes
lzS36GqQez73Un/SnnixS3KUyYZQJUKY4cdYovbl9G6Fu4xwVOETca8DcoT2nnNirkK64BqkZ5EG
N0EdZ2HQnxrtPSMCDJUPHT1a5jSCfO9OjNpCQ7OSE9aVvz5IvQNlR6a/9hwNTR09MOshtUW/hhqW
eApxshvfQ2SBO0j5FYrwVfWHlqX5WtfndGwRA0a6DsFDjJ84KmvwytP9sH2t+Dss4YSAN+J4JWCB
p6HHATUq9tQ6fWzY/FCF3itIvIw2823UitOSViVYr8dqWB46idA0MDyYB0XajVctWHmy6LwP24Kl
20EhOIHw5GGCo1+R9iub6EtFo0vvLVcD0eVYRxc19qd58F9lkJaxnW+x5+Zd6A6W9LDUzUGb6rRG
cH2nthxMVKQeHuNandfY3W5LcvH8LZ+hOyfCHWcvyImYv1rTPYxDdw7n5pRi10ugGk+BvlhhL+BZ
b0X37nTwnCofCYMBqh8qiIONkkulH1aD2CT34ZeQu61JcOrRa2WhGSHRe/IGey3EnlVVERI9G5AH
PT6qlJ2pHD6NdJ+4okCHJWIDE4sOCR19XKSQ1cATkNfYcBDQTrUXPmlyN2001plv6TWYMXkCvAH7
K70JRhUVwbicqnZ97DaE8FwvugxZfvrMBTV3ndneO8SDSnRo9XEZ4IW5mYMEpMg7is5t+SQg/QeV
1xdTarecIrtbrNwn59ZNQWHqsc0QwUsvkQ1ltgRz/TDGiKkvlYXtEbXwH/26hjiaok4RC8mrKnnC
IqiPW7LCUGdhVzTJZLD91Sh61oQe6FZBZGv7pxYjyOEzuauAJPTitxHsIjy0M8RlOPcrjiI4NGAR
/CKw9YOQkJB7LyjhNbkHO+Cmt2twx/okzbXFI6KljXMhaIpCz87v8EDnMgbb8qULhXuNnUG8Fb9v
CbYIAt9QeWBlrZDaYyXgsJgtH1e80kLCMzR0xFYqiLx05a+Nnrw7wwVEcIbA274/9LlbB5I1aA8p
Bl5cey2etA1I87n3qi+xT6DII6bjvKYqTaOwGfCbUJpj59UD9m0VZXEUvNJoJke03nsSQ8elqgc8
fp19i9bppTJQ9BeAqogMAICA4sGunGebYgUaVayIV5+40B8MGJmUiu8yFF8Co9HsBjHOcz3Xx5nM
zbX1MT5nC47SdNthnnZLqFy1FTc9+RD2BMkx+IvFZPvmIKIF/WSUoMjZBCpMbvOuf1kRIxoxQObY
TR0/BJBg8r7liDnD9W3c8oVLz5RbG25I+kOQ6wIAzl4TvGvP72D0pUGB+SrvcdsfDRkeAmk8nMKM
F92SttDbjMvM0A0FaxqOgm4Br4lFlAWM66xpSbICnvSP3py+4Et1HlpizqHF5/RHPOYMG/2Bui3O
JoF5EePC2ytuKDs3XjyYbM+bHQCrImEW3qfT3GVL2K5FF+xhTDM/CtnNH0HxwPDu20+B18bnBnZd
jpygO4y7lzWaNgVB6vdlZyHp8hi25hiIrxiFdA0siFyD1elKj8w5hzFbVKEiOWaqfxuF+0yr8WsS
y9sElQTWFxZZtTttnQ+fiXKMixg5xAnN+qdp992QEGSHuENAvhFiOYCUQrhKVjBm2vEammn1CdBo
c8HNhr26e3+hS330QmQ4q1YMiM1YNBq9XE/jMLBjBRP8GvF9jWyuUHkQ+OImsMmxCuE8k9137FsF
B7JC+e7N69sYqDqr6qVEGEmW4wZBjvVRyZOZZNrn0xHpgSBvVDdhl4bNaUFi5C0mf5wxUwFvoncH
hbZNuYRQ+BYfauQCtz4fGfkoOrgBfGqRh0qGNoOpBfZ1gH0dTCgm/e5FT608LxH9VO3ea1e1Q4Gn
sce+gadJd5DGHF99nOSSFpxrtGQyYqBhF3RgBH1dByWmCFj/ceOo8sikHnn4lachyAF+F+1AvMMG
5Gh0atbhxRpMy0D45HEFEl4QzK0pbQJPGZdsLQaNPG6ysAHV+5rhN5zxnGPqyimwrJQ17ibMxEzU
DZSnpUIWyj4QK5FuxuABWA51oXeDm+xWN+sXsEUVpwU2EUy62C3xaTfHxWrEzYQ67WwWlJRrMBRb
g92TLeYZP3B7domLcNtAGoxBwnLfYr+JtdDFQFGraXdHYBYzZj+r3awXQz/m2yDRd+HWjglFNwVb
f1vJcUHOtBvjW707/t3u/U+rw6gqATJdgQtoPAZGeUcFXO+NBdQ4PLpDHB8xSUFcRO2l90h4pnCN
GZ6SEUM9qFqPFZMwdzy0VY09Se0QzaR1U4aLhKCF2QOZtst2I3rmEI2Pq0va2JJinEYWRfMzAxY7
Jfs6N4AY3Y5FYA9+C8fkVoRMFaONlkvSGWSWQVO4EJJzL7vtFhGqsKASmwaweJgNjN8FK0LW1dIv
B4kNKFsZC/M5iN4Qpr0lNoHQGvXjBYEtjBpp7rikD9zNFtVo9QLhQ+a2ljeQrq8bba5AhX2nOxDS
j9CtgROsWe3QMXXgRkCWXlDhAD8YUUIuO1gyc/0od9SkA4NSCt2Sw+zR7zA1myyJl7dox1Mkjz1Y
/N5X+Bd1CXktOPkytCciMQgH2WK4/mvzbfHEx24BYIPxX0gBVEt453Y0BtcnvShADTJbV0zrAkGD
YzfMMSTmgbVtcqgDCJ2R+BqikQH93j7EbTdAOfCReuA4lEmKzD4MnBMdZXXn7egO8hGYDKOvvB3o
8fxq/hjvkM8I/B0OgEwuhDDsxbO9LGAj7rhG/xVIyTFjy9afYBhi3doRnD6l5lj52H4c+4xdV2Ux
xcbQDRzLZvU+UNBGFNSRF5lzR2JI9RiIYow8kQLlLlrZHgNEdmBpCWne0IAVGD+GiCiab5XoJDMj
ZPt1Fxh1OATHpFHJU4/A5BFrKMkrFnVlhUBX9jM0DEc2+KYW1P8YwzW9UagopyWEOTHzGkq1CLB6
4sTlKbwNfM5UtMd2VekV4yw4kzX5GPqkT8sf+WIbDmk+ehu89QrJdUZO8aDBnAj/nvDk0uj3So1f
9z6smvjrMCDvT6aLr8LPCHyaPI2sRPZ4F43Wejt7IV/L0QsuAcXNGKutufFX7//DC/6TCEsQmEO6
CAd/DAbtb6mfuWLOQ+nhAcRZMA5q/YpJZ7mdvplxOHdouyXM9P9dcPD/qk6LGerJf9Rp//YL3X6p
tb9950+1Fr/xLwQkCEEWv5IohSoKwfT3KZS4lfh3FuM8Dn0Eq34JthGmVqcYgrLLuB6cKfzX74It
plDGoNMxbP+n+vs/AAzxmwf/qtZ6oP6QiYsjFuEFkaj9m1rb02W1m8RAADTSfYHpiXAauXHneJxR
mozAp3EoZiya2bGuMarABsl9B7VlG1mcoTsQWbtbahi//Q2tjAaNFL6u+5Qo1ExroSx2tbpBfUUS
ORUYjgGRCtnArJln8sCnDXNpEskPTsafthkzvGgDrmOONnHjFGpkN6R9bhxGufUpamPJcK7XVN1g
9uIDH7BHNzruT4HDaajj9RyF3V3boubGREBVLih+bncgxpjkOWbAkepBf0FgaDzPLYmOa6WGC+j6
GcZ4ut5z0UUnJPw94DLqxutWix3F8BufiSXravOMeTinSiDDnsSBKbHJPWwGsHw7oBwb6p4fYs8E
Za0S7wxEmiMOQi/J7osG2/qIn4E/G0/4tyBqGEjIZcp7FpfBEkHGTOlztUQ4ZiHNndisJ5Q3IAxJ
CB+WxRo4X2+8UmMakwfDtg7JWYEO9HYXN8AgMHze6BOCzO39Fk63jAewhSFOFrD78ljABu7wulkT
oFx1Un8BGoiIN8M8woSEGHWDiV/YtfbvQRkHPE0cKq+DhgxuC4zo54Bp/4XsZjREqbdpXm+n2CRf
0eUH+PGXxw6BQYBZ8XdA7ehfpmE6rOvo5RCKwmLhtX8ZW6BtFD3jZSR6zasUn830VZp3bm8GYody
riagFGP3GXEojKRS215N4Fi2u7m+YkRLIeU+hFIBMmMTBiDBOsMENQkllc9FHImPCM6g0EQuBy4k
yseigarNLTC/DYM4MQwRHrZvdIsLApGpSjAn7deAmNRQDR4fExxGgFh57+MKwUjxX2DUemUqLWzl
GoUjScO5aGKGkreK/bzdp8ZgpFp0lH3QZmLrSQFUbc5E13p5i6ABjHGWgBDBEBmt4PJXPj6Nix/S
LcSwOE29eyV96IRknhC4x3BAlnJU1hP7vmLISwnR8GWABPKZp/UBI7/ObIswh0+RK2mT6cPIfAeC
VmHaFMETPAUuuYu0ueE1wmWeBYppqE9KR1dMfjHJd+Pq7y0uGpTh0C/aaMPovwDcz//j7ryW5Day
rvtEmIBJuNsCUN63YbNvEN1kE957PP23QI1GIkcSY+7++CN0JVGsKpjMk+fsvbYzh/BG+a3DI8r6
wsPPjHuVosur4sDa2pPcbHIlaml5IDCx4Fm5VklNzDC19lSzcOu5bmjvK8mDSkHp2cxh6CwYqTv3
abuOQmVYY5QfDxyZqbkx3W6GILbWZdzNO9oY8mXK4mmjSn3EnhtiVuMdBu2auT0GhwtkpchTcACs
/8DfSF1HGzQoICnAbaZ/UDfmaZojZDSTMQFSWWA4ZTxlR/iXtNToH62qOhs+qZxb3azTPbtSqguP
6LQ3+W2/QXHMoTijxKbdiV7/jlu8432GjxsUFbI+EFYvoGnxDloazVxe5nVDk8JL2m7asgKm7jhK
4c4fYu4lWD83zVvVGaLqpIKLciqdxtDUwyhVmyI7q2FhryuJvtX/vl3/rYj/h70YKwD//Dwx/eGP
/O1f9P+gG0DBEIx74u/nqn+TCffHvv3vv+HfU1btX+zOeANMhf0W29t/5qyK+i9SuZY4CYMULpVT
1x/7NmRpfRnOsmPbmP4XhMIf+zZPDYYFPOHUngoM8f9h5/7JDSir6lJLyMjeiG0j/FL+ccpqc4gX
ShpJcEj6dWCMrjmMm0gONnQWt7Fprst6xKAsHf90wf7CkfC9HviTC/H75wqCGShKTBRa3y3af7LH
SZooe9/ncxOKUw9XmbGVCxSKaqlm6BHA6qW0xlQfBWnjxNF8kmDuFgEITQ557OLtJzVN7orPLmCE
n5OmfpdHLExt/mwloKAqNviGrS5hdQ2t4fmfv72y2CX+69tzY1RckEL7L3eozss/+zYicZmx7zBj
INAPandFHtPF+XrqdnUZrekMMWtODqir3IkD6z9/h8XP8/NXIM0UIAOFl2GKn25c0lZaoPidtAoS
jh5hsBsCaYsg1VOa7Bcfpf73z+VJXJj1hozFCivJjw+JAIElj1MvYTtoLl390c+1F4xi1fMLaZnC
xviam29+PLqIxdeFSsO3yXYDW5MeJ7R7aZwI+2bp6tUPrF0Sx+s+LDaalDm63P/CUKv8ZITiyfrx
yy7//U9PFnCoEPwAX7ZVvnLAWRVxwCBtZxsovKs4RfhpehYFDzN0I1FcJXqOBrHJg19cNGW5AT/e
IL4HZIUloERTf6uY//Q9ZlFNVKgzhjCD+U5qdY4vjEMqHavWx1CNvYFxqzVlrhlU3j8/G8p/PxyA
FXi1NO6WzVTsp8OdGs9Fa46BtBoqp01y9nzQviuZIaom2r2RRqdkAcZ0oWfY7QMJ5N4Y58fR0H1H
C7p3Kc6O2virK6L/xZ0BkSZrQsYMqHMi+fHOLO4E8GuLtQLrnan7vNhT4BWZ/2pYoZvNylO2xaGD
4aXboUF8mBiHJZa8GjXa7ZnB8E1SUHVIQf6KqYUuB3acHt2UU+QSdXT3Xs51t0LAfwytYFOAOesR
x/aJ+YTrQV1J5hSu8iK5pSmnfGYYrlqnMjJ+xuIV7ZShgXBoKv0aiMM1ghS6hRj5NUHbTvewPJRl
ZtKEFJCL0uFL2ye0UWhRAUP9Irfjq2/zKqoRRR/ORLtNi/U/39P/XqgxpP/n4rFi/3jxSqiK2qwj
uBPh7ESV/0RnCk5bkmz70OBsROfeyu1NqGNz/OdP/qlTsLxQHETZuGCf4En7+ZNz6hhKRW5bLqfl
aoiQwivTussrL+5KFP8jkP15TH7xqX+16KBvknUBAQZLsPKTSTwVc856RB+5irU1CkWQPVLwJJTA
poKiqQ7HvlO1vWR3TpS/SWlG89oaV03F067VqwRyI0q9u+UHDFBt5RBJ7bGAd2Ul6NdSE7qG+NVr
9xev/A9feTkk/+mVN6ao8YOANTlnkhgYxWb57KZQ1n3ZPSFIByVEnR+kuKqD4RfX6/v1+Gm94cN5
7Ze1Zlmlf/zwjsZaMuAvAxBUMe8OD9HSnzR3ul97kj594lIyvpPPTPy3Isx/saH/xYrzw6f/tEXo
U+wP9vLpZl2tZcGzwfC5V81HVFu/WFmXVsI//dCfFvjIRlEztXzUnEie0adupjFICX+1XP3VIrpk
QYKqYrlSWU5/vKDo3DQlLfmcPGnIQbhKJZ2M6mDm6lruhnNn1J9qqT7MKAlYgCCw5ve4789wFNP8
oRXF/p9fQz7zL345GSO8hCjtbBPh3o/fKJ5CWpfJd3B8TpmRMJMWdqhsgmQlZq9hfWrrz7LfriUN
M1H3aZb2eOhWsYzaAAPUi9+IbZw8MT8DUja7PvWWklPqsRekCLkW0zk7t0l6RP3e6ohoX43xkmof
BhbDDHV7sBE19Bg69MAxThXii+wucyrCxgZaWQj8F+ILUtbXcBDZqk0Q5dsgBwZPHh4nHcagFcvb
qu+++aMlHYcg7w51iXGlij7PlcZMQrfIYkgvcfC5Ymo8Ces97fWdj1GBItZGBVNGXuQD9QxzrsJE
E2PNQHfsVjHzsUvJ2XDb9zEj2dBQX8D3fBswXDX6IkAAql5LzD3gajKy+gOgHweygnpgOONUbzzG
wBQOA39FabyFXUdYh9hx3MfQE9ROyVjeVKrD4MMMaO1C5ueJYpOBYt5VuVpe+ijRQbtm+k5vtJs6
GD4OVZ92TxjKi0HrtAD47cIgMkLJLpXJ2E6ykNfVqSZcpR6PLQdx/4GOwdconfYzurF9aV7LfKbM
tTxZTNhg82GLFfnSILHPa1fByeaCqeSpU8M7M7DVQuqXx+5A3xd7aH9T4sIdk5QODdXQAu7XdK1g
sCZXABmM62B/EP2wDUVTbRaGP8S6aV2m3fXPHP88F/fSMtZRIB/9zN9KvYx+geSIdbM06duMptr4
EVt3qN1MSSH8A5ti8MQIkcrHzUsGfnG1H2cOGBNFfbIyLDcbngKzPvXKxDTHzM1NLWWL9Y9bnjMn
hOU+NOLWYB1EczTF4VaRw/naFAVc4ujOWcUXYhnSegHNfpPG/WMTFY7eXX3gyUnCr7mXkILyVdS3
FKEfVbbPlVWJo0+WPTHvAm3aJjAq9W7DqL7+MlmOhgcYDBHXadzV/TeafI4vPetzdO8RtqwUXz/g
XGNmgtExTkunDtvT72kEonkwim4/wTxyBtk8/B5KoA5TuxnU6Tpp5wZ3kLnt8Sdl2uMSVMDjP+Zs
oPmDyvBPkzwxPkipq4IQsGcHslqZXqbn2rgAQrUm6wh+kyiHEjlOY3vyI6JWNzfWVbSpZad/x1eL
yQLpx7W3t4r9kIxQOj5pcr5tpgcZil1onjBbbMZk3GiVK57IUUA9kI7D/nssQqbPyDY0E8tjv86J
JWhxSHBl84e5UJymP9D96IDMvWWtO/TdQUY9uZKxmw4PTbdBpOiYQ/jNMpOH6ZGoAFf1MwJZMK8I
0MwmtFgj8MwWMTrj38/wlLDDbjjmouP/UhrWvq6AK4TngAACXb/F/qGIT9Aaydd4rHFmMpGxkDUW
ho2D1ZW00xBv4E4TtsGLGHzWC3+Lh+NQi87RE258u8jiSjil0b2ZgXClGWqnIeJ4GKvJk7xonshO
us24wJxBN+ONaQ8ndagxXkRfA2rEDK6oXGmwxGMvVtSt3Mi3fKrfm6Bep9dSIemmYkGSPFmBvrdr
gRIPW3ins4b9YcmDgNPu6hujc339WNuP2qkouhWWN7/fRtIXrf9KF4d5qFvmH6lVrotU2lgATSZR
kRYAKDfcKW0i4SULDlYBmuPByu/pDEIMek/v0QjsgnUs4RDkXFyrT1p8S/VNZkIGdsfqZoaQWkav
Sp9VGlumuQJpjUbCqeNXff6E2NdovvZqugqCcDXIB9Pf19dADzbMgovqGs24aZEAC+k5LAGvD8om
tE48wLp+6h9x8Dlzd03iczn7HtLMN4R+h5YeoDnRahfpBRpMjXIQFDWLStkviFEbhFUv6nMUFbW3
xFz0yjEZSVHIGUPlX+sR3TOrA6a58jRljGKn6daaew3nqCm/J/lzX8Aimd7g5mpVi3kRjSZi1Ys9
qNTzhsv8jQcDtI9R9HsA2Gp/ssVukHA4qx7QTw+XpadllWs3HgTinNFEmq6jkcQUkCC4iAve2jHL
3SHtUDVWnB0fIYeOrm4Hw3NYY82P/Hpx5vL2yvIQuRKW9DHcZNrnDDtKRD+3eWZsyznDz9xA7KXP
9Wfo4fPXQb6k0sl8hi52WZD0/WOUz/uAfKP1MLfCQz2Hm9X2GNMnn4DOxpvRyq+Fehqywzw4tbi2
ReymU7EaQSU8S5CZDdMpit33fI+ivpvyN4TsRcxRoHTjY/yaDmFGChjY6+uA4A+6jjZfiQfiGT1k
/T00RzcTtwo3LL+FKXt7yPk95T7EOQMe1y01hBQ9a7lr19vvUSE9YjN/2sj53UjetfeExR1ERO1K
zKnnuXVAO+tEtIzNNvsG5hPZ2HWooMpx+8ONPVQrlj6s9vN40GHHo8RPQZv3ufw0C2JuUFjF9q5D
d4MelClDtM2mV+BzVsDW8clHywk5P3zt4t6T1bXPyt5kH63okCqQrRKshz1mpbrEOn0Yc4ORQIcO
YmcedWZLdNm4mdwedWSWy7/ugf9p/q43JUSLq8C8hu1jiuSsmRToqBrXaGUVaELkr5LoLnJhd3tL
U+czBc4Ib6i3hqWEiE/EEU1rSyJpwIhG2atIDXCU0hCrtjSUc+1PxYa2vkruUvlFqRh7xFn/SSok
uILttFUKnZ0qjnGN/ZGSkihM0apae0GD92pXFo1pLTXuhW0jlyOE6BRpiniXJ73aGm3wIOcggNp5
ss6NtVAiK8s6FZjRPnUW2RvIq1Ba14HfeVzw5hZXv4epiFhm0F+O42UuFg0lPcwFiB6BFvK7p2h8
7yWlvSg9vr3c6MddIRrhLSkrUTzcGCs7Axr9wxTJNRsgCSt+iq+Q2VH7LEb1A7+ACY2IiykD4EL1
q1xUE6n6GOrSCRXiF1uBIlSlauCYdfCq9jVyTL2ir22hPWqjIQAwkNZojMrqIYoRbVWqeDWGOt0N
YkqhZ9g6zCM1uLa+Yn6ykE/y9rf+F0JOODE22ckwuzPsPeiKWrWL4vKC7j9bDR1ob3UZreWpeED2
jgl+bvsVvRr4jnajPdF0WI9FWd4sxQy2OF8tr0kKnLY94QuDkYfo6wlyoh0WHrPApxSZ4ZmUgXaa
JjjcpL61axzNqFN9X3Y0kOFnIy4ZQVrtQy0ziWrjEiSfOkmsTbXh1BbqQRTApisCe900eulUXFO5
ruJL1EfaCkio7QQoTkAyhvE6WSRqLWBap2LsgWZIvzcBjgm/mhEKSbLvJO2onalG+20qaR9NhXZK
tSfTQWrAlFUg9pS66EIAEFDbmQo0rpG3NEYEMD9tDWqcCm2omsfbHqEbAtmEOCS+ZOzmMo840KaC
lUT+JvFU3UJjwPgLWuWut35zygORkisXvXDIzndhWxwC3fw64y9zMhklJICiXTO17VcrS8hVybSX
qkZVWBRRulLqib9EzdYNEqblE0I01SK4pHRZDixmPV6bHje/Tf9jlmQglCVmkiAZvLFGnSRVCaeJ
hFNnQdns1BmzY9C4jUNWDhB/JkdSX+t7u9SFM/qMKqUCDnnsUxEWBJlchkY2T7QnfceIDU4YcSA5
MBK2UM0rPPnFwVACipce+X9liQ1IgHsrGyd4sy3if31PDMd19lXibCTpVpUBp+CufEOFpsBMT+8w
GCd3NsVBHxh4Zb6xVqYE9WSJxo3UmnvTW1t0I9+GNnz4jhnN7GTdBuJD1hGu9b1hOJ2KlK4ZjMkZ
ujHnxGedQGWwWBd0vcyuy0kQSWJXrgeUpRlWC/wV+ITljrVX3rRRd5LN4jmpu7XwMYZUZhzvBlvb
EKlya0gs8fKus49EK3xpzfoWhb0TTY3lFmFHIWrg1RA8cQs1UHOgc0SrIY5es4QB75CYRwH4IClB
8/T6aaiVrTXYtOYljSGeiahJ9uvF4BB9+OrEVkPVUoUd0TQ4a7BsfZtrkxW7Z6KYq/R3En6aHfXb
rAUeFjf12eKhzUZ1pYfqDiaJB3uVAIF5kg6RNeYv2oS3tK1IcCya2UvmwAA6ErITpDkruZKxBRWZ
U7TQGJDgn2hOu3T1T2XA2WDQW7L84hp8Q8V/oV9L42axx6qGF+Tz4pTKUIeSAdElM8AEBWeIFRmH
KtbP2mhfENZeAIc9h6SvBYQCaOrYu2TefOB/N9y4JPNislu097axCtrqGFVa7EVabmI/YzNNM/0W
ReZ7RnCkB/3+HfrDZwlJNc+4evZR2zHRlV1ZXegZFXtajnl41XEUgD9K6yvgqe8asDVwidEd0wPw
uoTK26qxmDp+XZ77ft5EkbgWynQeJbJk4vxJpR5XSYzUQeO5URqMngwYkT6+qtCaNl2fSXqpASKi
qPENmBGSXGXrMETCNldOF80HRfkmzcq7TGLECmHgcVba15bLXdlMOJOh22VVcI9t9aoaRKtlyRfc
VW7B26GLcxxl17aHs8TlM7vkNdOS7Zg1lzSeAem/JFTHhAmt6f65YFFOmhWxJQyfJOlJMHTA48zb
PfK2VE9GnWwEZccUPSoMSyWVyTDi6iLj0K6MaxFLL4VU8qL2L0raHGYscFq21dozfB00aRGStOyo
ZqVb2OCtrPEeysoXuaZzlWVbabKfwjF/jTNt34ZTS7JO5UkduWTKkx+UXtjZXjzsZoNoEUtgtY93
Qs2h1qgc8QmxydAv5O+23N8jHeF59RrHxucGW5OloQMI5twdZfMJLALqtyw7KhVwEBWzTGgAx5vL
+ip1i12/8vIKgI4IhJPy26qp3Q7SACtJrKeBsifz73ZK/1uzP/K83s+SseqhDSF3vBKV6drss6pV
m5BxbBSz4Sa3xnM1Sveh666a0nFYUAZPybSahIB61+F2J9lAvhZ+fUhSuPeAmovmEmPyZdcHDoyb
gYjIO46ao0UkklL6G4ITOfQ9jOWwk2TrLSdDDSxU4GaGfJO1nvKPLzEX8TdjpA7owr0qFyjmITgV
5sm0FvFJ7Qld2Vgazg12WldXupNu0FUDeW+vLAE6Pg3KvZboG0VpKeMMaAI1lB8fJoEaqLe0roQX
TeOWxgvGEGY9nD0/SJV6DgkXJKDsBCjjptFgMqUznZsHH89mP6xmYhkwFazk1jwhhhVBfbRVYl5R
tUwxCXwQnAgXUlaIrdeTHx5JIgoRkL+GGWBuObJ41uynTFZ49rLHpsuf8sZ61DT1G/j5p1EDRp41
X8a62w1jte876rXsoWzgVM1Nfa9UE0BXOFzM/sWMQPho0aUKwGGU41swLMszPQfMnp8YB3BCvRUC
MP2cNo828bOqkFRQIBrC4YJOIPadZPKiuL13Q5zC8dQOBNSNGBej8zRVu4acHgfGB29JwiktDhbP
oKE2TqRqOXM71V6LkLN9UmLwyQr4kHTTvD4HM1Q2JOTqwDrd1CYnaUFeBbVaIs3SvGnQH4j53ISS
vs2b8QRnIsVhpIutzTzllFcE35l9GeGhGPwX3cdJGGhd42qJMV7DjkEdlb+5Mw3tLOJxQ0TaZZI6
TLPsywwKDU+u1OoUma+NFl3LGLF5qnPTOkfg4nKsYDzx7rGh4jIQfSdz0FOxxdARtCL/QOLQoRSn
2A5cUXHONzYx0p4xjo9+053m0H8rZlwfWpU6xF49xvEzP9wRfckjK8qXzvfRUhsT3ShjbRUzR6ci
fChKegtNwjYCzM7u8gfffqQ5cJwlcaEZWzlWG+7HFEJKpbc3WON0QsusX82a3W4jX3mHH/8GbkqD
gpPEZMZZtyhAMTs250bH/WGQg5clXxsfl1OsDQ9m4uPVCz4LEci8NJAtAPhUPupSWRlovcJcGy37
MPQQhgILcOkDttnd+KE3FwK1ulH5wGC25xLk4baU6mvVfyidu2TCzZs0uGtRRQgn8bCXID8V/Tpp
dj7YJERFDAVJhaXUZUh/rsCPTiQNoAXezXQhrb7eaHXx2FzDgQatB1BrrdrHbnpvJxxLW0JoGnuN
ISSKyNLlNPzbuON/Mv3/rajkB+nJ/2/qFFuRGa78vTrlWGTvhMFHb38mXCq//V//VqQo/2Kgt2Ag
dVswTdCYM/ymJLX+xbTaNGWwwoL4BWEwdPvd+o8iRdP53/SF2S8YBP6hSFmoABaTJ0VTNWQsyv+k
SPl5kgRxm6kLclLFREzK6O/HIQcZpz/nmWtNP3F8HPfwKZJfzuy0nyarqmxB7DSXqRk1mAWl6ccP
DGYG8CVBUCxqQE9WWVDdE8Ucdg1AGnoM5lFTSSO0EgJ++jzeZTRMIeorJ3MyAui3wbRv2kx+EUva
WFNL2tqqObauml6RWYZjVHyiHt/KUrVAYvlP7ZwomL6MxlNSXzwDEMp2fv8kdPkiJ1iDffyqzDOS
8mrWJksxmcrkbaC4SGwwvmglMcPHD50OFrDtpe45bObmoUsjEu1KQlFN4sgfu0n1PSal0opUZKSu
NXgmSZ+9KMWY0szs6VM6lmsrHIAEm9iIKArV7cQgxpmyYQu7hChjKjYsivFREfUtHfOeXHNhkEGF
XzzJes6foiB9bCbnDoOOrB31LDQ2MIU5i/gqqUdpe+gBiDmLEY4IpVG8W0ndhA4EYXmjcsmPZpQp
V7VRXhgmw+9TRmMLvEv7pNHsWPs13oeV1moIZXEBrUWUjo9SZtbETxN62RrdgGE5zhyri+B8Ghg2
y2ruP4jFZPmieSGfJmueTq0hpY8ZgXn8GanYt0IuD2av1PvGTKa12Sd4buK4w/cxJETHG3gWBxHX
bu9X68zE2YiHI2VfGRUydjM4xhCCM/5t0e7qhe8EJNFt7Fk4CX8af2pEAicr5Z0XDe2upOsPZUCK
NuWgcJpyHt6BOBUn2NAGlvA5ecO8tUQbjOallgCCO6OiDFvim+ItYrLioM6L6DIeVI7SaeE2aq1t
/CZWNxGJnxugBwXu6vZcqwW630zRqRX6fBVmsv5J9JHlMDi3rxrOH2XmctpJlR4adWJaaJNL5YXJ
uMtVQoNaIq4Y2NDBSLv0C/kIrP0JvAorjTBDKGdr6XaGmS3tDWTV20KyhtfAJvNM5PU10mImNMOU
0yCKa1o1PV9vHrSDHcq3ybwrI1kZTcLmgoXDUbJn36JR/j2zsNX0m2yZi0lPeiOiCPNv/ipFRLqr
MWg5rB3wnb+flbbgNF8RC2CxEUwpYpsE9TAm19Y2ejrlSsrLl/Lu6c9L2WUKsZc13tuG8dgsa8OG
PBNaKEZ6VybOOqsWnf1Z4ji/jrpFVqDp7iRGGZcWgfHbin+ROl2ZWQd5zpt71DArDdCYu5FU6mdE
zzLe+3GhWdB0q0e685ouuYU2T72X1bj5435MHpXQmL4NEXG3BVXBKl5McjZBFRsz1StPBY1196V8
xhY3tBcxC89M8c3GcRFtRcrbZZgzggE/UTaFWdOPjya23ZiuGVWwKLw0oz/eJPk5mOgWGJUAOgla
4dTNY/FiSrieWdd2Rt6djFIPt1hmo0PNkN4xOdd8I48YryaheCcNw9C67MqUS6va3xhfYKhOYHO0
0ULa0NJNbnbMlzpYfDrQ8O+GpXAcw6vWggsRElDXNOt9sq7L8FxHHdBrHp4ET1ARnpIM71tspA7U
BrEh4gvZPkl568akl6IN/XjMQ/nRyMJsXWNZSzWZ0iksKMD9r1T0EUb1Qqy0gBXIjtR8b5H+Tqgi
6n80cLJrSvJDaTe9Zw1UWe0cPbZQDT09wm7WIhfhPM+yZtVa9kH5/DbL4gg4sNxlDc2QqY/faoTj
ntyLN0DqHFCzzEKyxSWWm/KxyklKX+EJJB/al8i8rfSq3RE9vJtzgu8YLfX7mczjy6B09hPdJyAx
DUL5EJ7NBmKnvtOGOt/6FpCRKlcuCVE+bjVRv5aq2MJLNWh0J4jSK+VtzDgfj5HZfEYgfJMRe8OQ
kR4mJWFwoZjMjIcZq9rC1pPpLB/bOd8HtHijcvK3qlHRg8+e5blC5W+1aCH7ilGclhIrDPZmnXW1
7eVFWr1QpMp7nnT9M22XHum9MNb4waeDyHQ6B33EiatS0sUAsJiwWe/cJJgiT5cq4tY1MNE9zfWC
PzOS6xgp3a6Ua+ku95PMULwGjzJOWuRBrgRTJ88RY6akelcqOhyrzlDzEChqKG51wcsWBMmccbiK
2wsNMuVsEOP7phuzjhxsTF14+J+ztA+28aS/gK/mkZxpx/UqUWdm99aN/eQiH2pw89bntkErFipk
pkwz3mdyUiOiD8bswZe64ATGjv6j2a9V7v5JtcjzAeEHy8DEmVX04k6yiXobB7l61ideWFppK92O
X2kTLma716orDpIBScFM9O6IYYU2gmXdTBEOXk7umFOQMOOlKhlCkFDr1VDr4xp8pbqvNTp4iESP
XdbgvAdW3PGDF/FZ/j6WNGxjZfZS0hlWxHWCqiN+hbUFN20k+Y4+DR3O6vG9VKb+IAAZrQMByqMp
jCM2x+g4+0s7vCcTgUZP5oAUsTg92+dBD3YBl9e1hrpZm7I/rlFy0QuT0dLfJ5GqDxCM/EuizG8D
M7vrpObDs8mFXPVM4Y5kTxk7OW6I5AkhOJDyGTmS5FvryZTDV+LVk9WkTgoYFL2+4cCmDUxPfDVp
NTDTWUfG35GsjvqeggBeyQSZ1O/PCdnWUdqfojS9kaGJ+1UV1mEku+Mx8U3Yikm8QQZsfGTwFTRd
cShkXAqfO1qHwusTGhtJaGG+gNDsEPY10DamzVoXIjqyAzqJUIPntC3FTjcDUm3KirZJRmAYC8OM
/WjEmRilynMyT83nJMIayQj4b3K9xWDuJBbv1ahD61RkhcbSjwHfVm82+NIhOvkq3Z7/RH37otXd
wCdWtm0T833Mys2Pmd+mDstAI02d9iP930D9Pfw7bRYQYYC/9nv4d9l0KnYGGE6qqeNqAtH0ZAws
ULpZ5tt/TgDX2bx2JOdEtFl/TwDvaiCGCy/90JIAnmPicQFvA6tLUfBUCm7Kf2eBlyVPqJ4VGzWS
OcAliS2d27Ked7mJEECJUv0wCI10iqJlGNKGHFxpPlbmgR4771pNSKYMwPGpq9EeFLm2IRQC9s33
xPA2xOagsEY5Mj7mdrCD7dAk6TeY7exYncZJFUP6Q8joez8QWvZZt7KYwfWARjzvM/W9H1kWyOYV
LTk1nXGuc/99LHC//FXAOHZquqMjUjSo2opi7lTUnziDwFft4VP2JyggLfsuWiUtseN9yZGJsAxS
xxsSh7xGEx9jOnaoIcz+iy5aynuW583cNOVejyexCe2CxFEseH+dQ94sfnvscUw4Sg5RjK8BnAZE
lfw5kbyU1XzFLOBG7G6zLu0Z6zNj85dYNNpKNWnd0QwhmjwKg/iY1iUkRLuYDm2M73U3mORY6ZT4
n3uRtWsV+y0OK9FtsqoZuE3zyO/PHmyLYeVKkQsyaZRuVnc+hxRLHcazCZP4uWjHnKech35Dvurb
QCr6QbKU5zQMjBfMsGhw0Czp5J533Q4qD0SGvs7YBhiL1G/ovJUL4ibm0Rpa2DzRbqLt9IsWdwPv
KW4n3gkfP5tkXmFAjm4+h1+tZCZF1owaBzM5+Su/JaJzokjAcWThy/dU9Miv4h2rqvVSdLb0URsJ
i0Y3Su9hHlWOqKfpUbIRN40+g5EKf+IJXLLkQN6VCaLt+mfaqTBjBSosZcQQZzTjJYRcNscqUZkd
uAQbkpY7+tG2VsWjP7WLcEztVt33iPVmYtyvp4rwispuEJr1ZehZ8lTsCEuLvGCawm2xzHttXNRY
k4bM6+RS3uexjaCI3A+io7N6FzA2eeqVObkTpWMdSdZpPo29bKzBWEwbkPndB6Rtcn6VaKAM74Tu
VPXA8hoFbC3moFV7OO7prsrmBoMd1AWC5VL/ykie+FJ+6550BKpaDcsECcF64jJdosTKIyZKYKPG
kSD4iOkl+qKFOqwtAOJOBYvWtUCJgzgddniI1inaixPkEP+ehxzJugVnTJSUsVHCdDx3UpjtRZHC
nljgx9mCQR7loUC/Ahp5XCDJOFWtJ0uQVpqn8bOhSe1VJ5UeBezCV7ZVYrJHHu1na2E6ia46QjxF
S0ex6qpSG3AJ2ZPnXhObstB6j7N5+BjmaLyrvBQMKOt60yL7sGQg06yaQPp4XmvzG6Q0Tj0LIxpU
gXpsFm60WlQ3DZA0fcHsuVtIaTgdMUIOqlhrqHAqW08dGRS1mhBUL5KOo0Xpm14JsFoCXK0AsE6F
0W6shWkNzCsipnVcSwvvmmPeCZn9OZDDkZUcJjaM//tM9TAjRgeW6tuws0N2YfRR1osc5TLjtPxD
BLkjFT1hO9MXSSaw0wLFrfsPvUIOfWeSPKcynNakgwS6W2857eS9eZ5mBovlwvceFtK3rbfrAfQ3
8dSfGg02AVoRJy7Nrak256zJ4bZL86YV8fO0cMTh5pKc1sM70bMBVkxVsp/3TXqr8+hULyxyhd4u
zD5UnDXk4XohllMFGs68UMzzhWeeDNo+M6RL7kONmhfmOQ5dHIYLB70CiO4H8acQG+EmXQIbh4pj
oBWgEBFR85HV/dFM2d1NnWlnu9DWSRWa9vh/GN2MnGsMZdi0Y3Hwo7H78n/sndeO5Ua6pV9lMPcU
gi5IXszN9iZ3en9DZFVW0dugf/r5oqTuUVX3kdA4VwOcVkMQIGXlNmTwN2t9y+wW94r8Pu7frvUO
AYlKpY+L1gCBvG5bRrqa+D5adrU2NQU+1zz4mJ7kOwcjoh9Ni/f1Dpho52HtapY8ZkbCOYJ62VAa
Rtuhiba+Zs9HJo/WSfPoC02m5xJgzZbIhkcM3Hpn9kDY15pmX2iuvdCE+7HneUgbNrAkK7ybfikj
Lsc4eZpCY+d6ZnEKW8gHVAV3LQD92sI4nCrvh6wuX+MU958KTdyPNXvfBBuQahp/D5Z/KK1zYMLp
j+rik7iWaIvpctwjzEh2LV/TW6oJ/4aJaRXkf+GDPsjTJkWDSh5ASDCApxMCMlYAKyzJ+W0UN/tW
5wjg7+KFTmQLRKxeV6nOG8iHZuaaEJeMB/ahoPzS2QQE4j2Fte+dE2ILOD39kx3mJzznb4FONkDm
eRXprAO/MJIziB332h/B2TQzmguH3WJat/Exyev3CZ0eMdLZLtNJCpXOVKjyMdyoH0ELjc5cSHX6
ApdUqdtJGNsYXi+KRJGLilSwZpSTPlmlUNdUyKymk5jFGp3rLMPp5FhK7BrJY/zHoPQ/Gir/d8bF
P82d/z8iydoOo+C/mik/fyu/ddWfB8p//Mg/LY7AWHExojxyPbqLfw6UTfEbSDcbfAhjZcwJguHq
nwbKIAN4ILgWAUeENv95oAziCa+ZsD3EyK4p/5sWR9s2odIy4nUsz/rFL0AEATlhM4kkUe98ws+x
162ZXmdTyRWefjO8HP23G8QogsTtnz6k2989CX/OXfp1lG1Z0vZt/u/wl8RC8PNkeepcY+xItlwh
vN9U1fjeDsbHIv0HN5nPf/2r/p0l0UZ9hmvAIumHYfzPv6sf7MzHVe1zlLRqM4zh9zasn6Ow2dah
fUkybvd6TB6SsTyVgzymk7kvnPpzJMzpr1/Jv9qFeNN6ju4I/hZ4v/hQKqV6tnkAsEyzYCUYr3tc
BZ6bhquhsU5LkV3KWP1dXOe/sUbwW9kXsJzAKgSZ+Oe3zzytHprM89HFujeWaLqNU5nQ03CQr4K8
xyzQ1Lu4PgjZX6IaA3yWnLos10qdr3bNfM3pjqBQ78DaI3DICfVp0Vqm0r+1nPbEnPpKie60OPYn
WrPNX39iP17cz44Wya3Bxel60hfkRf784gEjta25mD4fEwinoGF5EHcHRonrVogzOfPXTkSWYAr0
9jov55uiSL9Eo9kc/vp1cMP9YqzhZZgW6xDPwbr4a4Rc7OV+o5rFByIpcLnRK8V5+qU1s7/5Pbb+
Mv7l/XIi4F7F2YWP5uf3ixjbdQbcwUhFnUuJboXD/9i5oD4jW106izly8ZxQzuZRAhfODMjBqRYM
KHl89B1G/rDWvzBjhxRhvxoG6E+L2GBIWIiMyroJ1qFCoUKSpUavJWtSm089GvFoKgawTQmEIT95
c3tM9UEcwS/+x3aS8z36t4Fr/+7Gx/L9zzf4y5GTMjaRNfYVBol98GrW6ULV2QYHeLU544Sq+Jsr
6N9d/kTJORxumDWZ/f5ilvPD1J5JdeITjeKreUjwp+Q2B9oKuF+xSXrMFjr4cWgrrmGW2twVaQjw
MRifKywEGQ3eSmZUN012xN1srqac5Y9hzce56IwD3OiEWBM/vXKqINcxHkczqrO/exf6Vf5yXeib
l/+5NGo0Az9fF7AYZFQgrl0Vnthk8IGPlg0MGSVbAEsB9hkbhExSMbUhNW9Q7qeeesZ2QfhOQJKX
2d7NjKhWKi2cVegX3wZHVAiiMBFdG25wg28CvhoswL++b35dIMILMDFkBAFLAlLF7V8WiNjEaUin
xSM+KLR2LDajNcPh+yEIDtAkHo0ovzPZ2aH8DP/mTvqXcFv9m31B9KBlodD9NY8eXjl3gY8KBcBz
ueuN+Ro26XLdmuVD1hdE+jpK/o3RL/B+OeAxw/mmK9kfm7j3Xcv95e41F+jBJHV6K8ge8omcMHtX
k/z9GOS+/ch6sHiKptRFk6yMM1hXRqxRbb4Kh3FOH0zZyxAk4tyOhn+vZrT1dSaerVYeR7fuHqug
0JJTnlWFvdxVyQitc4qKURtzrfjN9DAN9xaF42QmXyqS6/d5LYq1ClV9bmHA7l3ZyaNVmnIVTFhW
5yD2rvu5ZYOXQS2hem6Zt+ZF+TrESu5qo2JEUb7PVjOcOi+V10Yu3jJ2N9vGCOX3TBnfK6R6Ttzc
0mFKaDOcNZ1AGjrmjwGt8N5Olv7UkKf8EC0JGgm/M49LYtgnMkEr3DtJ90HyLIquyYp9tHktTi9/
0MJ+2Zi3hZwu6bC4IJKplO5Ct4q3LlCXx8GX43NfQ76tQbDFmwAYxNpVM4F1gf88MIkB3hefyA5L
NoEx0jjHYfZRApMmlorNhxU2nwEYk3VJlu/OdlL/q2H3xee8tMbOAbX04ejNFYVEtjXDvD7VZss6
wZxZSET4qg1ZvZPQ0qzsOpwPXlTl67Lm4WQqFmtBTo+hZPfopfF2Nsw3R+C5MdjlHIyes85Gz3IR
YFh3I81CnFjjBmYswqMFeeHMndDL9ItVsk7xCFVCcYizjBaU9OHZhtlA29QXyRVSk3ztVcsGAe8W
KOexg7RMdnC4IhUICrxi30A+8F0VY+EPWIOiaL9jHF58FwytNmnWQZqbZA/nPTcew5rFQeJx6ZlK
r+wI4LhmTxVdzzGD3UQqsS1LhEmm7Ntb2i22Psh6V34GhVqpzDh3BZOjXjZIOE2/ucnNtru0kj4w
spH21q2HVrcqm24V+wUbWDP1mGvQt1yKQlzPkhFuP2ZfiOG9I++mxvVWOFs19PNaABd1JxjewzDk
Z28E2JsBKbgqm37ZFHO3MbGebRoxOijA1T7VEVCO3eC+cnwstu232fUfG4xhj24wNfBd2VivRluS
L+LxYdVs8y85C6bjPPrk7Vq1Ac71CJ7fXMWh+EozVV4sNiq7Lra9R6b4vBLUfRuzEQ/WaLA07acv
kSRwK0orysnWfmgS59RGBqRBQOObqM3srTL64YRHwNPLPWdvO0WyIbjtGlAmg9kgTY5FCxsPRBUx
NXFSfguJLfIjMlaSdrD3hq4S29QA2GN1DnB5y9PRb1LMX5UdRvgPIkzcGzZ4OgQCx8Jmrtwm2KJg
x9nVuqQ4FqLdZG4ZII00OBE9ZvO1r+VrZguQNokFQq6+b94Gf/F24ZjXG3OGB9X74SGwsIJVFmPD
sPEPeTugfa7JczK17Jb04uIqT3cEEDJhRJ5bz9UXHrHENsD5XLWOU+6XLn6J7XA6NG31EjvZbskX
NJt+uI9DQ24itXxLi9w8msI6xgF7yqZKH6zJCcKVp/KHXquNB8NO15MEUl6SQ7aZECa7OS49HGvv
Ts40hjzrYt1IfBttWeBlQOLM2Nlad2B7TQoA7AlMIovaql+V1kaL3q2R8wdbcxbH0M6PRWddF52P
X8tgZy5UeBExqGTloJo3FSryymNu0w9o5ZFpS+TazqCQbiwx0F2cEzdZOR1MFN6pVnrHfbp38+md
koNPoW+TdU3MBXpppOK1Fo3P2exvUnTkPXryypVfKy0wZ+g/bMPpobfUTSSsvQiDmhVPtqwaSUQi
8vSg6B+d0b1OIvIrwR3YjLPJXizFBV9Fs6MRUO+Cz2gTJMzdOq2IB87grNApxhvEz7gZFsK4K8+6
l4hNwFkO4pyw25Bae+909VVkj9zpGpW9sH9j6AqAPQHlVINSkuRqzswvdrM7Diej8y+ThesOyRQE
0qrfRfgTdNASKtyMTbo2CxjaNjApDARUaMPNUkRs8ecOq9A4GFu74o6ritIn1xUJgtIehaTD3KJP
i8PMWBJjR3bX1Yg82TyOKxbNPV5obA+RSG7MuQOH1hXJC/tGErt6ce/UOZE72GgukXBf/ZDRIXKO
7jM2siMuH2CiVtCupYFcP+SP9/VcnuSTV2DjlHnaqBFX4itJ5PlHpHBxONg5oPuDgdUOD9+Drmcv
RE2u3FFBYR/SA48Td+P5MxPnGEyXSRRixtAmpEF6sH+YS2qOddPOUpZDRJ8h6bCvx3rut1Cr7xp4
yNsKtU2rLSupNjGWuJlMo8x3ii0m5sIgWMfa7TLiEOIwld52KfBtT7IhbDUr27VfN4fMJTQJX6Fx
mdSIq5iTKh+TZ1f7awowoxsOEHzQMrpwHsCnhmWCugMvPL0FMnKSE9wsQagDtm+bepWPMSZbTiJI
vVWuTEVIPFCLonFJi+lMHHToq1ZTEqVfA6JT963xXgxJeRqS2b/EOIqm0T8yE1l2tTYdCW0/YrXU
btM4sp7MNI5vcUeZz77bWvz3eJiyyWQ0iQD6kVAEkzZznneZl4eHCkfUrK1R6LwEWfJ+v5Ii7K9I
JqgfWRvM7x6ksdCDOS3V0p0Do2aGO3t2+mY4tb3r2sS7LxYPJVmXg1X3zOE1ivuW644EwGNvgjym
bejI8WIw52M8uGqC7DxkpnyaXETFCY/tvbKjTzqXbZ7wQEtmWZ1SHv44Yatxl8VGvI4cVb0DTMP7
ERX5bUIbIAYPx41kz1x0DcK4WdXXiMOGU4Kd7kQqWb7JMLmaeCOzx3hMGU3E7XaJkpsEBzkDTp7H
TVGhDPK+KjfurmofByBoUi63Ft1GkNkkrQCBpoEKymMAe+26dLWaNqUGackjOvEkZqxsTRz6XeXm
B9UN9lGGkfzoqAEx16YvTCk5FNi/raFf9Gs+93LDlhgGtIG376Rm8PG4vnUw7CCWXYgHCmO5+wTo
aLr1Dc8+dAHg/VG7wQgSxTjPuvHk5Gh6jFI8pC0i31GCNO+7SW541IDQQYw01N2yJahNfleTiNYD
CJuNj1xOwCx46OrYZOBpdB5tWBfs7KVSuzQKv4cJdttQWt9JCJ2p+Tgp4pwE4xrS9F2LcHC/kO93
zpdZPDUllWUtVH6iuMpQEtT2de3hbJNs72d0V3yUKeVC1ddH1sDUdTPUoaBvTUwBHbt2N0a/M5Af
vW4iYoGUNblvwiL0uK/G5rpNxcAWML+0XvGQ1kZ3qtjXX1fMYXY94s2dwUfWpcK/UG9Mu2jG26Ls
prqSfTOeDTBE28EJoHhHbntmWTivvbmuXlsyxFaqz/bM1m8KDyVGBZNhtIDZ4IK/K/qE5wYN13Vi
oZSxEs6FDET8JuOPvhPhTNhv4+GKrS3lPBpqbu4VnHb2h+n9kIzhup6sWiMOh0thcv6FFQZn7JrD
VsW4/qYs+3QZd38R8ZhQq5YFTQTThSCe924qUgpWUV3aLGIHWOPsZMxPNLScb4OUgEnDV1dOZlDE
u+WwnV373XBSc83K2tmCcog3cwyu0eqK59FrnGPgTtYR7wY7oaDbZYjCEJGzIR0DuVX0AZyPpK7b
hxyB1o4QFZQRSEsqK1iPYx2uR3N02W10zZMnKCd9hFCO5fRbq4g/4yDttiiBMFZZqKTSlEWzlwc0
fRbuNkgZIiqrk9tVX0UzDncFD5i7qMnHm7gOpn1UefX1VOTec1GykI4gPqty+ZDeIO+pyronCCQL
ynQpbpoiLa5xXM2bxp0RjEpVsqNYiHG2rk0fu/KU7w2lrqYmUfssndPHiliYAwy0uw4/+dly2D8l
y8T7SuFMu1lTHc22tbZRZz/4TYVSbzDK9YIfcgPWJ74dByr0LNsOSTq/VDm7H1WHyV2VW++woLAu
GdUxqegU51Jgvunqk8zkY19AHOXbhMWh4Bo7c+Z91iqIrmxj4EodrfLBh5LZrELq9BOozld3JprT
6Kj/lZBL+RYVAAiGKeSKpRZzTkRO2Se1tM3LxCb0TBwKWQVJsfjaIR14O38xx/dU5OLO8GS8cfks
KAI2siZ6mIJ2k6vqTFsmruJWECGi5VvUugXNK5Iua4kfs5qHU4/aa9Syr1ELwCqUYLGWhBWuyyzQ
9w/UeMOJfdC6RkDG5pcVodaU0S+9kQSebiU51QdvaqiAK1aUg1aiDbXT3qDK4Bz2gh4kCSrkrpyP
aY6MJjJFgzP4h7RtQeSWabVb6bc7tJdgY2X1QGxhvUu1OI638ExS8nREonFVmtMbYgSEdGhX1tw+
0coJ6NA7ia5RjhOlCNaJSovxXCt+cCT8BLp1zNEllBBfi/faOWGqqQV9zcLZPIWftZb6TeWI6A/1
n1l72Taw1Jc2cyeSKZEIzrO77BYtGzSlREmCkpCHKT7TJYyIwuLR0/xQHKrRjGjpcgo6FMcbbkGc
3Vqk2FCy8ahBcEeFvhl4YjNXRdRYa3kjTJdNTKe7ywzMuitMvAUyn7Ld1T45np3WSEqtlmy0brKf
l/kG1v6ybaLxwgGIuhKZZRim1StTieHiag2mMaHGpGcsryHg3Amt1Ey0ZjPW6s3yh5Cz0ZpOV6s7
0RISkjVZEb54y6H+6a0baWfRwe6t/B36YQtgME3STT8oo1mNyPM+uN1TQBlevSeYwNHREQFO2EEc
/JDOl6NOOB+LxdGVDak6V2FFmJw/4jhBu4pvxLDnu9So5pgLkVUqmFu8TGlTGXdhZPkI5EY4vRQT
yCuYDOysxZGnVqbYhcP5Ip3FoyJm6zx4SXVIm+nYx0V1Eu1iHzMi4vZ9rczrySNDKbMr8VGYRYms
iEC3Vadh9wMgDQ1zw+eD7o2HrkDk3kjrAHVuhtOivVqYo6wbgu8XHh1tnvw+NfufNd/jXH/7P//7
47NIUH0qir6v3U87OyEZTf7XzpHVh0ry5OtH95N1xP7xU38s+uRvPu1bwOzPlZDGHCb7vztHTPc3
23a1e0TapD96TCr/seczf2OKBDbOEj9WgzZT3z9Qpnbwmx/g8MCcwsxXev+hccT9hb9mMfvGPALw
HK69S3zlr3sUJ/SdHs8BRyq50Z7hjTcCw+Y95o7pkAg73PNKu3VAlMy2DLhfnFqQcS0KMpxTs31I
x5ISjPjakxcOyb6zpDq0Yd6dyGuxj7iZXygBYH3XBMHRc5Af5C0fyOedepU31kvOacUwjjCsyJcH
L3GfA9R1K6s3+u3YZSi0uyQ6q5HmrYBktcsnlINezoOQ+hZCF+XisVn6L/6UBK/NSHvnDh79Lr6P
TVtXDC2cJkTVBdA5LFsmqlj/MOYMePtaH2K6AK/RM5AyxNzd0H6iFmn6cbfMOP1jlTIUyjUeiogs
1A/ws10rx6VuGKzhU5RYGcnr+6TNJzxzpMUohQHR633/Ws4Z6KOK3nkQoAJiEiT6zA4P1B6h2vS9
MbyUrQvtJUhDgwhx58ZfIiYObudsyDPSQGobgxtx2tl921s+xHHe2MVr5UJ9iyn9Zc6lAurlHQNs
Zl3YvibGLlb1FblHt5F0Tqp1zrIZHkRCxT3Y6sTO5lTSqUGODe7npTqWqQdK2TKfoSTuh4bikCCt
1TgajwUmQ6Tk3ri3QIdISQRMEpjkZhfDq2XQAlRl0mFPYSUinahZASNgYZuPe7CdYKr4YZJw3LXw
muoLgtNXGYEv6LhkYkca+5rLY+8k4XjT64B0xyHLHlW5ey9Dli4g2ujaw7PdM69q7XlLIrR1h8v1
Xtn5I/JRHUGFuGsTxplGoPiHpq7JdbJLMN9FTz6ehcczKj95AhwIW5GnIihxfDTCHo7OFKYbXK3R
psHqDwfW2cx6fygQ1DHReUx6Ircdo+bs5bvPIohtmLsYp7u36TDsmFT7Z+U6p37KJeqM8qtflXsn
iJL1WHqfIDmO1twfiqI6J7P9jYngm704p3Dor6fEys8zofQ8VZBdAaWm/luYJfDtsB0oVwu8+yi1
LsTKnEZNkcjHcsOc06Bjq+6Fx+TPoZ9kIEqja7VfysoQ68iEfpTJtzEtP4I4fwdxe1XFwbMfjh9u
MuDjzHke4Ly8gtNzXVgZSfcdM0GpzBchkm++X1+ZDF3LIMMHQi2HWXTx1WMyN8lV1MQHYJnDIZzJ
S8E/P2+d2rL3Iq1pDvrEi7iwJaIgJLuKP5jrV2ZRge5yCpdz2QlEWbDNtolDfEviydt5DEZCWCci
aYSxnCkWbsCxwTxwqYqk4Vi3SenPG+HUFB94zBCzO9NHYYB1aia0jz6y7dmARRVOoEcrWoyM4eB6
Nn1xjK2exBYnfGpsSgLWh5jsyR2ISVf1iL6CqOB+Z+hcrlvXEfs0C4M7+HzmOuuZMa86pfBg1ah6
HElOXA44Y0nHNVPMcoP2r9v4NFoI90lhaNyIXXPeb1gmW3s/tIl7J1a2EvVutoerYF7AblaEf8mR
oEZytof1THbYuTFxAxGOhMR8GJ5mSdYLC125FuSZk1Zkvvi9SUJs7l71Pc1KA4Knbls6Ga2VHc3w
jbj6b7ZcHieyM8nd8zek5a4JG1v5YXLb5GpZwcfBVzZigqi9hNmeZTxWmXxhVbL3l/RGZf61K4ot
UxImAwD+ALC0ZfBmRR5atzB11v4cffG95g3aq9x2RY3m2/C3OH5q4pXCdxufUTg458HmwDXp57Q6
cw9WhsKG/Eg20AV8nKRpks3Sg51CvRTvXCeDTph11j4aIJMWykpYL8Dq8WPn4iABL+002wSmAivr
xuNmCQjwrOrWWuVVlj4VfVbdB+SfrVW0LEhQmlpnfClnHeUKgbXGXUwLSligpcFm6PA1FwzMROma
m6CG9dfD8RnUrVc2yakqGCP7CY5BVQT141ypL8KEVDBNTJsg5WEzgVxvJNGmJY5oO7r5XRJgrfF7
Vg0gNLHt1tEnmH7J1AKBuDkR+DWYo3GWMn+jPhwO1M0k1TiOQI9gvFV5Uu2GVl7ZTtyuhL0g5/LG
yxwZgAOb+Z6j/n7CTLhSTA1jFwjHHLqPUARv5nTcpghDWODTbFud+5iyRYp7pfZDhC0dDG+/p7o4
dw5BkUNA4k85v8RGJW78Qt63HUKyJS1AK3bNfa+mapPgJfCaTJC3wxVK+N47sc01kjwAQXybtOuW
94TCl8ewh1ksHxL6iNCZVmRY0QsE0cfiz7bmaeGirAegZgvHtTXar0tOtAKDCxrBud6T44vHsY8+
5czUy9cOozRwr0plQAHI1Stpx0yLbZ4diyJMzO+QIdClvyzx+C7wohA4N02Yz53dUkogAJxChude
wrRA6u1jra5XbELTzdDS0Ngh3ATyUL4lQ1Vt3L58jqT/hKL+bsnn9MZ2ixsbYd5RVTAg2sIyrzsv
uzd6hJ0L6/iV6w7XhjE1D6Ti4fqJxPc0m55Qhmd3yg4uZpZ8ujbPNIc9E1/FgrSznL8CMsGB49FV
KW1JiqG72OS2zcPD0kSYxnJeHnhkCAfhlN5kYUMDbdVfhqiyKXb0aKYgycz0alAtVvk1ZvV9VII0
09zLONS8elwbkgaEUFi8nxlrAls/Y0qTyI5kdh+7IOEATtEpepJPNaaFxCxp7QrQJswaSPl1G3kP
mAXJs+0BEbHCkZizCV9EssHeMe59D2BQmU1Ei1WspYlogfG0VFdst5JbiaL5RN4yVwk5e8vKmlkh
ZGOSn6SndrFbRDcYImwSqdkGkNoK8NES3WPKHgdB/FdH6uM7cjdTQj3hW8HeKoa9wE/YNXxlEVAa
w7Luw8S6skX6UQ3iZQnMFsU/CcqB89LkXYQQuX0u4Sa3Wfc4Ze670VbqBNUj2ZRjfUyT8suIVXeA
dQFTc2aC3tWMl5xHtTxAG63nsdxTEjDBRsfSNE/5mAebjgi7XcSwAphbPm1t7LEwB/mvJMKPh2VC
7VEmaFi1EleNKTxRQnKmIbv3CJU6hLV6TfvgM5w5wArriQHusg681EYYyoFg2IRuToqbo3UzeZ4y
nWI56NW8B3PW88JnDlRprxYuXtarzogrxXjsewQnKgi9235Kxo0owew5ZJ8lXfRptvKRfsK/LpMy
4hThz19ccnJbMFKbKIPfk6ryazB6t1EVprugB+3TSUYLFmXn2Mc3Pxqb/2kB/6YFpIQwac3+6x5w
W9ACfvyv+6r4iMqf+sA/fvSPRtD6DVcIkhcHx7/peR4ikN8bweA3U5Pn4fi4eHMEfdj/6wRd3Qk6
iEYwAVjC1jq4f4Ra2L95Nu2bx7/Q+lGaxP8g1ML3flESaY1KQCXPiMwMSJj4VYSogmowltFnnpKO
yxG1pFgTuwSKEc0BE/D+GAbpw0BGzro1MPqZtHXkt7GM99EX4ECD/ei5QYIAbnnKbXXDpBnebTs8
GOBGVpFpVlvttOQes8bxvU9ganuQj6xV2A/hzo6N9t4fWSRyp6/IiUiPgd9+LHHwHoIBKTYzyUCb
2FqmixEbt2SpkxK6GPh2gjHIaVC7kPlYzc5iQvzxVTUsmkqKX8EzJ6cWZCMttmmQCUpaAlAla45T
mKL6IOnP4NhL5kNL7QYvWQHoISgQ9/qq7JcaMwrbeMNV2Vr6ycVp44y50oBEPK3OxRR+bzLsbpI0
TepcBD4FiHlnZMmdTwfZ1tgrffVkmujthS1C9FQutlB4ytsEqvNVkTnfVP2tj1VHygKr0oxF0Ip8
y+hclx8Rz8Qz+/n5lOE2uTBYq84ic0nAihcTmNJxnuwXx4RNMiSMk+rxAWFXz/ySKI86yRwId06x
XXAiHTEyvqaNpFag7gd4mgv7OYrHO+iq1lYIUtUDJoKAWQnhiktMvR393C5LmFK6M6vaqnda7LRJ
gSJJFqA046T5sthZvfXLiEz60UUjByeXIXS5pEguzeQANJBAQNMZrxZANThWBGWUUYwTpg8BMZQB
x5Uxu96hMod9LYfxyjX6EV5d4+ZXimFAvJEhfiRoRcx8gyakyyC2pD15bSfaFcyNlvWkb8V4zwHe
m35y2+MHhWY6PVVl9zJPl9rKZpIP2ieM1ObDWMsY3ctAwV2b1PPSEQS1QPIsZPM9JqEcj1V/6hKf
sku6amU4462hOt5ezYprQqyzbeLxOyIm57Xv/Oe2su39wHx8MwHn2jRWUV1sIgngkhrBSuJRXCGZ
FCeH+n4bKesqLPH/LmqWu8w1bBZo1mBAeRK64iW2zDTD206Yev+WjnB09Uhv0sO9iKloB8yMkV/3
Y/qXJP6yLfVIsBGddeiZEiYu5hJMaiztcz1EnPU4cdCDRbaJ+T6LWvs46LEj2DMMcAwiAU5OK08P
JyVTSmMEkEO7Kk+uHmFGQk8zcWeZz9iJ/V1p+uEdVyB56T8moCU+85g7kMGoFwmyfiWNGUDbqsJq
LdvzEJFJzWrC+cDVSClRF6VASowkSzoslMdwqfcWfrB1lAjjffgxqZ1+TG0nPcBdqip/b6rA2Evb
Gm+U8hEWWf1wqPNSglhALYA2mGUSFIBiDuZrW5MBCNJFbWMsw54iqt4SphqzjcaazDZw/q5XSY+l
Jg1UvVta2yG2KhSAWtqkuQSypg0lXzl4yZoGnrPEWWRqkkEYYu9of8cbdCyfmi7Ch41K02UIIe7j
OLpLsyrBiwQfYUJAlKzqoLy3C1JW59iAnDqO+2Jk1NGDOEKRfrJT9y7M6A87Vp6NTwVVD/iWEtgM
mYY0JBrXUCkBTAWCw8LgKNBIh550raJFjZ1q2EMS3ITSu02nD5TJ0CBi17uzHU9R6bPcZ+7+gDZu
QQUwMp+GJtF72Ibn5GbpMKUv2H9JbM3cQ6pJFGPR3caaTRHRDr8nYoJXga8WcgXVYdQDc/dDat5p
SGClcYR9TTOOgF60YtPUS79isQZz2W3gWXQalTHlS645HMOKrNfbWQM1WNCBCkCF90Kzw0zN5B/w
H3O2wuIYNZSD+WDKVARQh0AetQdEUG0MjfFoXQ6OslTduXKAfMwcpwf1g/xhJKXHWjyc7xojyz46
jQhxNSxE9NmIixiAyOL0xWaUD1EkXcBTEEaqGdZIpqkjWZeJc6dJJERFAuUlg6JSUXcMKyzecxT5
b46GmER+gBqyhGwC335XVWDgsyAJThPF7wYmJILpMjNmhLJYxn0NSuk1MiXU8JQQWyY/tuSPs1fP
l8gCsoIIEt93o9ErRDHRneD4IEMXlbbSiJYSR/9pQQixd2ZnfPR/oFw6oC7GD74LeuJg55eL/VKY
4F8GDYIJw/kVi4G4ZXqlriqNiwkyTY6xAvNL/IMm4ykxcfH56uxr2IwA7nysNYRG2DELdj4/l+iY
BgF4Cq6m0OAaN0mHNWL+Ox5qV8bAd4Ux1qHD6A+k4yQ46g3z4NK/blTAV0qqW71rNSqnATPLWGch
Og5dRCxCBiqRa7BWHsMtS/X+sYK7049dY0LGK9WDGsDyFF6BWUujegaLGPBRcTZAucs1zqecbSII
NeKn55eSY0ETb8P/KdKndAAHRLqC80w+udqq32FB4RODLdK5sboR4YfwQamBHEfEpfSPGjlka/hQ
qzFEJO3NJ1sAiBtxSV5yaEWpmR09jS+yNMhIDe6VD8J45atlPFrc21Fl0nnQJtJCWjirFu2x4nGB
HA7bVdA6/tbUTqwOhOsTGcYAx9wiu0NdiLwU9zSfEOWKzd/gVvPnVhQ9bdwi+uyjgwsSYp16Y/Np
EA51dHo7ObvxIA+zTLZUaex2BR2BpYPZPTnWa4Qc4xFtm7M2p/C2kdN8rGxWa6xP2fUqt7gMOvrd
Yni8ysAQsJEPMP5XfKSijO8IXdqnGnILyIc06Jw7yuSiJfcg3kemNHbaWmF4yQlLoQ5Up2jyQ4x7
/ZU5x/6xiULznJYjgSIxuT95R4+XoeszJsUuqiTbZQEuvkKhZV3aQFn7XuUcFpwvuzjN7N0wPRmU
uAzBAmM9De5tHGffzHh4habEiq8eWQ+bLD7HEJXrHBX9tpwCLqqohm9dm2uZTa+IlK31gGSCMoaU
gskCl4SVkfs+OQ9JS85oUIXbMmUKMzXqkc/EXCW1PexJQJQrpx5byIyAKhR2QIyAag1YFcaxHRYo
Prl9bpwsfM6xKJCGNE8b3OUX2jBxdDoD0ajqDfO61x4AVJH/l73zWJIjybLsr8wPWIqaGt/MwjkL
ToCIjQkQiFDjnH99H43MrEGiprO6ujezGJEqkapEIoi7uZm+++49d9r2BYI0IsYTsIhhzQPlkW0r
BjiDDw6Fp3V+nTUGKFdriHFroaTbqNEnoyruqyh2duQPkoc6Eul6WZpuOxbQ6juV9US68+2UtNat
x1EHWRjf0IRNZZcTmr7EVTk8VrX73mTolYbipIuJCmlOyDl+4CCrfWCihgLsLG3wLPL8rTHQKRhH
WZwiI6ythOty8FJ5wYb8ZSDqA/9ObpLJsV8s4MTnWtYmEErqzc94ZcA49KRyeY4/Kqta1k6lZd52
7PZZK9XT5Ba3hlziU2Zkw3VmUznftuHzjMPsyPogWHsuIkwMDOiQVPa47VLc4qt+DGgNhZqwZkRx
NlChZ3oMDCZunPLBvuyhgw9Qn68MHpjsYosvvgcjc1HmUYq43Bse2xa8svFW+i+TkuX3am7v+ac+
FAvPHvZoWWQqgyC+C1H4KbMxt1lUXfwW0jlesScGDl6Eyqc5FTOrvQSsfyJvDSv4S2V4z6PokSU4
ryJM1JC9Ih6DI8nVq0X5/VfTm7qLxRvFomRTmzhVcb301O5KLbGE04ptgqZZR+Wh8RDxWqq9vi2j
AcYkb1PKEOZbWAAv/CbDCYdijfWhITHv22F+ijgNHjove+nSqd3hDU84+nIwz0saLJI2BzPThGdf
62G24Jk7OWLmcwo4rXSm8iSnfFyb9fzVcPzymILev+td59aBW3i7+P1hTnImsYCdg+s23ETN5rVM
8vucJNw9FwZwUPqDaICqOBZ78EuuqRDn011X44Vdj89v0KMiJ9JI6MShPWpxHiY+qE18U6AcUcyR
4hCPio0ZJi+tvZTr3JjDdVgtNR0TzyzzXlM7mi4tipHnGPM2MQKwzMn8KCJM7mYoTl2oQvpJ/LcJ
8Mu2hqGDZEJef+KDgvnXhSuNdcLKE9BBHiV1tc+5oZp2lN+A5K9J3A9l8q01OyYtEoybTGF7qGFt
qLzoqd/B7weNw+QoXrvWjVMw0cmqU0cvM3oO5JgUDZHg7u/8SN2yj/kgNvIhaEb1XUCuxmJPmPqg
yRvdj6ocg53MYPnHPvEZL76fegcI7ow3V9TNFUEu0hnlPGzK3KivwWdB4czVF8q3htMc4OyAewVY
skn8s9vI75HLtEKge4/ANwEyoa6BB8mjzAN1pn/YWQf12NRrXCHR0Zgad5NxMzqoNLrI1C830eh3
eOVmCy5vKWEYLMW5991oNyRkqMMRcHC/3DvcQjXVhNhlBd1JTgzH9OIY7So2u+aa4Alu88rMvoii
uyYXtuPmS1lF8oh3ZTUkot0urrOaSuvaJArO/AknPbXovJBuTLl7J7KNw47nXNuWReUclO9TOnZy
I/Ip2RhImOt/X6+6it/QBcuP7m+bVv8n+WUtn72V1dzEKura//35fQi8bXAE/OX/ADSKu/mufwfJ
/t72WfenVqP/zf/qH/6v98+v8i8EK4tcMDGw/1yweizbt29/Var++Dv/UKosrAr44P8QqvhqfypV
XMu0ENo6Nfp7yvgfngX7N5za/HP+lFQtt6//o1TJ3ySJXkodBfdTR1r2v6NUyV+SgpIiV2kzShGk
Qttgyv9r5I2CpwxciMXdTdd1pG7qH0bB2dRrq4eJgosyYE3XV5irbSCDa8eV6RrW37pw1VPdDK8l
LIP1YFD6YHLGWlGQ6u5D0/4Is2lY1zOp0TimUYZDGMzdWCmuYkIusxvd5Wbw8NMLf/t7UO/nuPOv
wTB+F7pIqZElggsq1Prld+lRR2yTD+TKWxxaxzRdw2JNQALF6dbuQLoBvmbCbd3Ifv94/Kd5y89k
4E/JQcidAt0afA9Jdl7HX50fEbKbmcEVWnkCFoL1EtWzrmIOWqrQaTdLKHv0onE8erWMD0ExCZIe
5B0a/BHrJaQFKVw84zB7Ekcl9l3SI4I9nrKBApX+3qw9bkut1bLxg/4A/xytPSCe+/evnyl/TRLy
a/ik1MkCW/xP/vvXqwFrBo3QPVuKmEalUB+8M3c6te38NpNfr1Mq0Zmdn4PIyVaEfgzAE+uxza4l
4I1QkX9x2ISwCX6ywwZDRyZAFscBB2LCdasRIQawqKudWy7l3HWI7NTFhDFmmyHfIEfDjoB9Ns51
1K/exU7muFs7NZmbZp7CSdxRPbmg/k2daW5aH2ex5dQfeVKmmyLD+VDkAQ1yDidihVGYsS+L8R06
+y71P9wB5ZQa7jXjAQuncvF3jWrpjFPYw2x/CIBXIxcaRs8Z1jDabTEP4QmONT91O8nboYRm3WmS
eEldTNE69FBO7qWJxWvmWrfE6zkNdlUB30RQF9IdMtcw1mPNEahzvRc3ZxUbi6I9oZFWh7SiSQVk
ttgvwyi35NnZhi9Ft7Fs1zkLqpOmOa0Og6nCW0ekBaQfM93HGGV2ebRgbWsXvfQ3l7XRjDxqYh7j
Q9eIfRbX7j5P/YV8iLo1cOrty2l4FwxtpcWBIBasjYyheOSTcebNLk+5we5rDHmOOHSRrgV+47Vt
GzNRjvCq0esYvBjd7VIN46YkA3KxajKuvmldpWEV75O6ABNvq/PEkaRcjUX52AuEmMb4Dnwj2pi4
Q52e+nkj4ePANBfu/v6ylf/0ued69VGMfMjExBCFFuN/qr2ccwEwqGxJDA0cC7O8/R501QNH+LtM
sGmMAn/nlCzyrSpG9wIDz0mCF6KmfcEKm4B4UHEeF3znlnMwFnPPgu9kexjbJVlFmg6uSdDRCUii
xasn0LkIfU5u3eXptKMVdfgXv85nVvqv9xLTsgSd2xIzEL/YLylk4fEO5A7804k4JUQlDgK1lXnQ
dYf7RkdDqsVj8fg18eONPU2UZZUj6H+/3MJ/ZzmAxrnyBhhB3PnZ0HZake1JjQSPWT3qsRRdwEZ+
Juuz8U11UMK6C4b60NWIs2Mc3Jupd6xCmwMdB/q8WDikNsUHu2AMXUJ8H4r+EKoYIlo+EYUfw5vF
KfWgggPr799Zkv+8db++FkSyhaBmXEd+NTLgp7fWTYdClW4sKFwr3ws/09kIpL3A4VTtgCJbutc2
TB+ZO7Ev2WkJgYjqg4SlxmJWV1IMFNHY9yOhR2mFT0JlVNzQdWDVxFBQSAbOm91NGucGDCyu/Wns
scD4+MDrbH5p0QT81dh1Yj7QQN3snKapt47+rXGU1Ue/s5o3z27ffbMN9qJ1x3UxIHYypfPj5bJ+
SDKW8g0+U3PtL5FFVV5vbTofZaZzwS04vhtuRF/SwZYXwxveQl1m4i9sjYjFeT47XGfy7GtLONMm
YqUCSdnaL1P3wUcpJqTKt0n657F0SpoD7Scv7EPWGRWKe5JKYgjWCtBhuqHUWN0EDetUbvyESNP5
fnZBhaZtVh7neLzGdnsH0O128Mz3MTcGUnrkN+Sk5qNqefbLMbxG3RnYo9japp0z/pMpeClZf3+x
9ZZlLnmo2vEsdm410abWTm+pLSvaSqsBYrhloX5nQF5Ve4nH7J5faLqE5ggOUsN7AiS9FWpNgKJQ
xMc4SIYXjNrqKLylvPNaNzw7IzUCic+22xpq0mn1MWvyfhU6DqzGorpHitJeF8O9BzLA7inS1keP
RporI+vLQ1+Bs3UwAb2Hwr4TWfmEKvMyDwKRmF9ecTWtnXE5Q2fkjMKBPEuL9IAr/Fua5nt4o49Y
lxUL5xBqvZnIlRhMPJwtmQQbHmTsAlhlF3BXNXF3bJt2eFlKikdlnZond8HEUZOguh7HOjySuOtp
Ssp69srmdB5QV9dhWAkMFkV9pZSY70czHmmIJHIhzPIlH/0+2uQx5ctpLYZ9STWgGfvO1nIS8Ml8
nl0Dt8sUdq+RLV/rtMtOs5/8oBUP+lcEeRpSeHKc2/J6bmd5zICfDyvKCQBfDDmk3yo/hAQOOwTL
g8tt8RAJ942LGDNbCvBtPU052n9VwMXgNgJ9Kvw2G0zQdQBL0J6cjz4aHuwmLM9tBbbfWVLvpiwW
LkiCH9fsYCA8KD89IVbewK1eATLg4o9K7qbMS/K6RBZ5yAllrXMHJp0yx2jfaltJb+oXbaibCy3z
8VkR6uVZbeUzvhvTvfOTuodx9iCD1iftiQYRCgPg5AI3a5PGEbfQerRWU7U8DfM0rltI2Owju8tY
w26clDcSlElve1qM1oyRYuNSz82WSVQbx6aegHzaFRZNTDFV82qM3FytTvL7T/Ou6KW1wrc/0ifp
Lme3qC4NZxS6M4trVByfNaY5AI7ISDdaRAT6NC6/hRJDXEybwwbjhE0PnHkzOFj/a5uvyL7PvbiK
QT5w80eLsg+sT5PaOADyVrM30XEwYDlkDXF2nXxtLvIh8ppvBD9O5hjMlB0p/0YlHIAyNRoAYFOx
kzMv9FIu36S9NLsilZpmUlrb0sGgtZJwk9lCsFwx0LCHGkSPrYiDcenYXTDCx7NRxdw2aO4AwMlb
r6+M28i3aSGycUX4PVttgz32ohfaQq+2SaR+NSCjr4sgVidma0pd9EQKhk67SpV3NXcMAJ/+xPPc
0p5YC6ia4G/Tda1n3BkE5nbAe7cNASWMFHk6tGQZY75DKwcUKYqXEZuXsHrruvycpy09WpNGxE+p
x208fDji0K7xNRLlRYO+hH4vDiYgtD1lxd7G8sbk1Z6QuZ1JtxGWRnJRM3N+M4zBeZpQWNCLfZsm
+iWm9jJ9dLVGUGi1oEQ26Ao/xRJkvxrSvhA6H3bL7yIDcc2TN8VfCq1ApIlwrglq041bSki+WqmI
Y/wzBXiYsWqgV05WCOavQTHq/F3ZgWjj+d0dkeV9bDfIUoX8MJFGIq9VtyiJyCWZGpqtFjY2YWUq
yNroKnY/WDetWXOADNherJtZLu/NJ5BAKzPdp0aj3PjbgGxTtxP6Qj9Ou8kIzhgjJeagPjkEyD3G
77oPu9JBa0Fu3h3Nts04nvtvgATpdu+WU5tUKEhaS0oRlXytLnWcKp3GGy40xbzm+TPGCFp8Of+t
O61NVV3+YpR+viFNcVtq/apEyKrZ1FQmgAarW3b9p9z1qXzF+qhdt712YSpjjYak1vanZMb7XG3g
ibj7zKgqJEAq+3IOJhs79qgeKMeD4p56m6XGZS7t6V7YS7STrvVKMgA7ZVaVJ+5BEDIi3/gaAbLc
eFrki1H7GhZhFChSzpNpKbCaefWdNnmJtUwImyY/tZ/aoVQgfbj2a1y89tPiEuEJx9tCIJoNPOX3
jqzUt4IM4xpFmJK1ud8P9EKRKcG6UCgimIUgQluLyFj1LU55uz9OSdxe4PcFV76PEXNR43Lq6uY1
6uN47TJm0/AXeDgOrejRcscvk7FxvYjOJs0H8IbFpFOYdJWP3MqZAKXUBWEQ9T6JG33kjZxvHNVQ
aS0t2CouNT5pqLg2CstLozgsOaYuqPeRetmIFvu5ssXRQwfO6uwLQhKRsUX6VxBGLNQldR+x/di3
nypypwVlU0vLFj/Imo8P9K9P5TnVIrRL/I80Fx/FSkvU2ciw1ScYjrlynnM07FyL2cpC1mY9fNsi
hzybIyR4V4vfCoMg/tv8iYux+eJpiXz4FMtJSJVrNgjFOdViesklDOmFNUwiejLnKQ80rb1jjqev
UuvxrVbmcfm/uVqrz2MZ4hJDRah5mi97Uyv66IKI+ypC52+14p8lwftsi+FxSbwzINnkPOvdQKu3
BP6SfZ0DUd2HfDay0vIPCYsJnH/TTugVgy3TC8QoTX8l/2EWnvZeZvdlb3inbEABbEw8iFPAwxWc
bn7taGcmqb6KWjF7fkOq5jJh39HpxUck8db1UU8qQa9FVGGgb09DlRwYIQoW7A7H4qb7nvBM/AJS
ztGzV6K7GRtu/ETV8HLKG7YeHK9mY763/MHd+FO960phbYyB++GQdXdVDWfbnfBgKpVdTAPbPBrF
eSjo0g01akbzoivGJ/oqcM5VC5NcOLhUMHkYE7jV9bshjTGUe6HHvX+isDF3AdPGGaFAYtX39mQB
Ae5FcCK/T5OcGpFOMdwfhXSdQ9BwV+JxTJotFOO+0bBSsti6RWo+Afg2dwMywjnpWZk1Hh+9iYai
Fa1DTLo0EVpzvqs7o97W5ckrrPgkJvsCQZ5LxgYVcFtF/HsNh2kidEByBTTXcsw+Yrz3W7NVeIx7
Qig3giFx38bT/CGZjy9GKYs7sKgcBsK2M5ztwJ2UUWq6tsOaqntnKBoG33kyWna3zV1rDlSghCE2
GsCsZOrwkESr0czZdqsCGro3+cN1CY5jGwdUZZFfDk+Lk9NALWf7zoJUvrNyW116pAxePws25hz6
FBuku95CUjD5oD5VZKO+F9HwgdooT/rrrtwp/pEV2IcdKprWFfSAjTuraTdYY3lqcAAcitqhXC93
eEWdbiy2ueOlZ26UtbUpqXnAlTyo5kFEgc2qzLIfs4xygzjI5j1qzXJI2U5sUg/HGAz1k/Z9uv1w
S+vmR5rj3Sii0dzl2Ni26O90lXfPZd88mb7R7GOwA2tXKW/ttvV3VnH5qWpp/LNbR9dU0Rrq4kIS
NvJNBfVfhACSZRB+C12kizjh3EO1+11O8R1P57y45Ulb0dstubsqGkbXUyywP484enA0DdwQ5aBD
kBNkI1FlZEIrICxC4dplliYV7WiVPfLuP4PiDUXpxBPmxyBE8IwMl23UEh94qXEEtMDZTI4c+JWt
1bxk72gjoKNMjkG8Yj4FJ5KWHDo3VSzTTUOrBFgwQAWMA17X7ml/gfdux8tNOMvyK5wQql3StDu0
TfA4ARDnMuzJeo0tNNue/kF/9ECxQDvZuYl4QxhiYdGV4GxN3FqNFd2XiXmp1ALMJFBfp6D/qKHK
2XFxlDKDwcpY0OfqoaxofPD42edU4q+Laf9Q0X3XqXuczDRAAIQ16lO2yO9NBNmiqLSS48bXLWYI
Elcd7D2HfDTDGn6mlZ25yVb0otubjS3xxGFLsy2XYt3Wg9DE52uRdJebVbhxautJ6fQFN0SO3dZV
GAaCvTSLlyWLrrJAPg+heoxlv6fYcVxx4cI0YcBR9XgT+LStjWZNbLxjvKEAneLC1kzQm0nIARM2
D3i2qY9ISH206gMBDsJkZu+BZBX/QnMw/0kRZ/pAKYYtZpkopO4vkoNj5JWvKliAlZovso23Jpne
FR030PomSBSmF+/z2P6BMcgCVESBr5lWwNTxcjSCoBZcoTv6Jx6oRPn+KYf8f9Pwv9rB2Nj8flKO
9Jbnj+3N9becxOlT/r35a9+Y9ftf+WMFY/3GOQ9ZG7ewIKMt8P3+kRo1CYDqP8Aqxw7cd/iTP2Oj
1m8uVWAB/5D1i8vf+3kFY7lSLxs4JWh0rP/vrGA88U+xUeolyElC8MFlF1DO+FeRK685RiMRaE0B
0rWV1cFlgkzCMwCcVlkm6ik2I1hLbfFSDr29HV0eoSrkYAVI7Z0opXMh72AhklNgjc5kwgL3i71T
QSFQUfg8FGYLCCK7ShbwD73i+dfT4HiAeExypkQdSRy6K5hDeBK4PeSxhuK8Gcflxh2W+SXzjGnt
EXlcoz+33IVYucfDTMsM1UVHQikIymFyQ6JwhLtDaMnI3w0O6mvGsNdcDXo2Jddd6ph4O3Tzl1kY
xNsKWn4gn3TA6XWSQd88xjZBA6hCec5Y4d50McdFRKrHJuWXnRVyrArjEJdUiLsQTsm5KMQHkQWe
eCn3cGUuV3bd3XDq/eDcNRJNQ1OwKGneWD4N3VaUlbu5G+pgRai8vXZHc2+TlaSvdZ0kGUGgurzh
8OM8xFXECqnG03lQJmYelhApQc3IeQxlwU8xAw8TCR4cjm0FSADdi5mLD7GYH7AE6TgziOItlcEy
HkJJ4zc1JH0YKn4YkXev6fARsT53xKiswoCloyDShHX5tizp2Qgt7CULSWGfIpmP0dHvSxxfZba1
iZJ5xEHujPsQNxQgzflbSRfJGfPgh7/k/r6OudErUYU3NIkDVI90FSkebMSJ7LBwXtx1bJRxWnmL
z2wKsSqE1cFbPn5ty8llVgFRT/rKhovD6c2wUSvS1GPgQCo9L0n6QPXiFYacey+nvtSIL0k/PSnM
aDs2fe6mX/x7RdRORsjj0ObNLcfn73lo86y1QuCAAXdWCHICzkdpjZwz4vZWBS3p2IzzmsDVV7ir
HNIcO/fytk56CkloD/gyNpIG4ym6iavx0PTFKRnzQ1p6P9qcgGfuclr2WBCs6Nw+IVTctNKSd2aI
1prMRbW17Yo+AQ73XCYoA+eKV2FTDs2yi/2KtONiKfq2xpkqosHfu64cSI52X+mJKLemkd6U2CpO
XGrtde2GznHyonyj6H6itdYpt3M2gB4Jo2iHOsWPbwARylG4OJxwNhlgwa5kEW6mPnmV/pzs85zU
H7VOZJ6yN6X3Kbi61BHL5YeTSMS+kmCTSjH0t3mFKYSYi+tO5t5tMam48EHCpfgB2WKkXIbvImbS
NxI0oN0Vyy2R0h8ysujBYcg5t/0UbYRL47gdMNpAGqHhfa6eYU35eAJpW1ad/lgofuTWWaxN3iI0
9kInq2zcgRkhUw3LwCJfNzs7oGY4BPQBVXM89DYqZrNgJedBeANbBLt+p3NVDVvjcKiQiYPJ2wUS
NtDcjMykrX8QQXFVt9mNAE2/as2YLGtUjSsA8fUxkDGf6XRLbctyo43Y5D6xrKfNdzfhe5rO9ATr
+sozgoPb0+vddTi0E9orAgiTa+phpy03pkMaCeyrBs0DJEZhnb2UeNhcasJr1p+3roYOycWV51Rx
BBznKLqOOO2+NPRPH3ErMlfN0ZZjmfkcqfZYgBZqYU7iEh4eZjeBwTLY7GNcnBlitO1dWOvWgn5u
r3x7qfeW2d3FAwZyO8CIUYI9uhc+l2AFonHMiDLlDBmbPuT2jBzzNVzE3u7q8NGNo5c4NJhTJ8aD
krusolJuHdtOscmpQ9iFLOopt2LAj9nTEFQnPS5C9350kuRaNTXLH0Wu3tc+KwGof9s59tG0Qw5r
PX3SuQ2Kd9CeXzduuGQJ/8UlAWbVkZ/K03u7AWEV+pWzMbAt0UQ2fiVEus/gt+3jBtOdKxTRZAJk
bWCixvJoETPUziHxqVDjI4ivyUr7A4HNfe/12UVWpABmPhDbETG0jnHK0Cl9bHvXwt/Iy5JNOQ5N
tFP827sQ6sk5/pRU0S0hAIOPo6HsQU0Ir/Q48GiMOxNCVnKdl8W0b2gZ0Gw5Fnhau5UZ8EFy1Nsu
G2/HRI3rQau8OZ3z7uggZtIStOql+Q5ZQiLOWJxvXRLhNT8IMqhWj/tJ/YCm+zJ6JSoozcnrNjKn
u4RIadqO69GS0E1YY8Znyemd0KnzKhlPrxutVXvpWK0WX7GTqRK5zrScLYM83s1Gge8WruXGGTBm
FwzcRwie/Y5Z8Tu+0QTvBRsUotzrXogvCN/padGauavV80Lr6LC7s/08u4+tWd2WlZbkZ/sdkEJy
1SG9W0jwmORrltfmC/Noc5h975vN9LhiRXU1TmWNFzYRN6lLqS8J8XBP9YfFk9yCIKgFf55g3GZz
31ljxDrGBk6G0Q1fcr0j6Now32LWuu9TIAHYwTLCycTqAMlce9mUHsPF/G4tHlJf6rwBDU1Pc29+
c1r/pbcJZWsjcjNRaIoZP9qZFpd73WCNHrCjX+EvwP3P6nhliuY4loV7o8zmErkhYE4z73ckwJOj
03BzSjQ/DLucjV7IEytlsOK2bV9aP/CvMHti9NBLlXriYZxPYPaH2b8AWz0PCXe1gRv5sRqZkPvJ
ox+nHEeM9cM7PMr6qlwWBs9URruOOEWSZleqS4oNRbU0muEuZ8aD4ijoWW8xwhTyR14RWmeDwn6l
aR9bP90bS1nQRhUv+8luv9exz+idvXgdiWpn+kJY8yphzzTmzgERklYeOyTqWz513PFWfOD1U8kI
V/hB5q3VhZZmEzg8uXJ91MpIgDT0n0WxB8kjyd9QdqiQscm/sKU51rW9bKaq79EDPnCdc2cABE3Y
N0dSquceQCrJssIp0GZiPDFEKmjl/lEr3hjKqFvqNCIAHw4yQy4ugHwONTXPw9LhCXZbcpDjY8gB
4BnY24u35ESx1FLu096p8FSSPRXmtG1dbtiVBWaE/QkyW5Q6771v0M/mzv5DpnOxzRgmx34R9IcY
kC0tObQkdeJon43lOQjBzIlMWluXKm/2hykKk5I3Tia/WCbPp9IZ75qGwi6VcHdzdDvfUrFuJHI2
HGH0vKWeed2OmMtDulYfxqXvz5BwdXldsp379rvqnGMwYE3JoFiSi6fpWgEzGLIhvBkKkhw+lvYk
tbPDnDXfta7HC8/TDWrcqQNctDEr5zVf+mED6RHY1iLfZV0dOEs8WAVJGUtxHmpC9ZXl4oMqJ9JZ
VMEPIh2oCXU5YQ1RygqH0ng8B8lVYuREZ7l9bframHcDkR4t0f0QafgjAKGx+vyEW7iZAmu4Nnse
noLENjtukmjGcjNE7gXi+rN+J7OQH49ty4PXmTyXdBrfsfe8tVRlC9iSXvHUk4ZcW5WOupSUurd1
Tf7exCOv02RbWhp5RA6UsbcMAjItXII/MGuk7bw3tRZEfV4K+FnxTgXhj6Sbv7GTJWIbgpGsLO5q
Jdjfldt7MK0dlhIG1WT/DQviY5nzn7/1H/7XXIr791KPju2vX+r/QQeiSSzZ+rvp9/INJMPPnKU/
/sYfw6/9GxqqZ2OfwNLF/IWn6x/Dr237jLESZL+whcBo8ufwK3/zLe1NFJ5EgHW17+LPpKwgeRvA
kRHCMfmbjvXvDL+/ii2ma0qP+zMdK4Lh91exJc04dnKHAG2Jcn9xnIw6hAnHSjW7HImnanj+6ZX5
v1gE/8mop7+h7zlM7RRam96v33CK+qlmQyZWMV7BLdjkfGVGOJybzqQTKVd4baewYWasMIHZWCID
brVrL3EeZN/g1ctVvilF2a1VCXY9JXkQ0qO2WrBzrmq3lgTDGJUmB10PJBA5FBJ2q1F46ervf5Ff
ujIgR9B65IpAokD47j859azJCxwEeZMD6ELrtVzktnLtahMMhX/8+2/1e0PNzy4cvpmNF8n3dK2K
aQe/CBSe3VVxWS+0ncFs6xRtlkuTnAvh+pSBDj1H+wF8YmE+tuS3VlHEtmvpa/cUESXrVQxnnNFj
VUb2wasK45LZBRj7uJ+58QTDfeHD4vX7+VjTt3WaySFs3SHuv5dExXcRNXNrJ1EOfkFArGbWPEmr
OxVYOrlncnrHA8DZKWaUCo25XRUz/kh6JVepi0gclwIVolou0ud5Eowcb/H572toEmbJ2zwrDpRM
zUfDmZPNLFkXgbV2kpemHNhDoy6zQW45yLfztKbIsL9lsmsxJ15C6lirWrwJ1XBorfJTObXdPqGs
elLdTRQNO2TDceX73INTCiya8r6b6gdsuE9jOr5Kabw6ZWXuWdUvzcpsFoqZsSJvWZJlLyn71Qdw
/+7GHgqxHRLjS2qXP6JuyPcTeMVVbNUz73careaY80OZC38tMeTgbxzuRFu++UOFTx8U6A5U2Yhj
wTJoLCtvsbq9Yz99WNiOrDNIFfi3HIA7jglMJWB2tMoxPQ05NjPp4YVCdqAAddaBwl6M7iktom6b
kSr/jJQRA5vTHci/m0YFck+4YLqGlYtzSI4JnBUq+2KhbqrEAJgLn+cY+oN5L1P3Osv9SypFuM+s
MNrmtGrfih5ppNVOY/AiZEfm1DsHgFl3+eRH77XP4EApWs+1kS8nY6ETlrhQD5HQzqeLM4z9jg5I
Cg0zXjtznCb8Cc5tNc1whWj62sUKQcmu6nqDoh6Crwiex7p+wFZyxD5oIddaxSuOsGjv9HWPh5n2
BCJy+aNqInOVNv4LcoTiwGM8GH3CaZzM/a2sG3nxLQQQGCR3Y9YJPhBWtlNujo0owH646e0PUBk7
u8FhEAcT/b9KvPqsSS9V0TQk5tNyNYzQklxPXaU9og+8+AaaMcutmoftxq/hvMKvzHbcGHOylYu4
iUF1kuqg2iyvoa4qhe02mPPXvijMHdOycYRqmj5PkBsPXlRZnJbhf28IgUMGCYuAUVRx2pZlcaBU
4ZnQRrQp/fDediYCdz5cVRITTApEDx/yCF0G4aghdUiyUsx0vFVJeTBn/6tcWHjDTmWwTJu5PjiG
OR1gjdpPDU3cd5bMibROWfyeBclC0YQmvzVW/eDW0Z79PG4uDoBYUtcOoa61bw4PWUEHgEPCarcI
58MlffO9CJrkFDVy2dCLBG0FRxnGLDvdJ9VoPBGSSihIZAqHt+6cOT8/RQqPkTQgeUnP23dhZG6s
RHj7JYtZpOZJ1H/xk4o441ybHLk5nLEwnT5Vu9E6QmK1n5xKyVrX0bevJW6ebdwK8wdqAmtUacZf
emyGm36ozjB9BF7f5d0vqzszskmoNaBztLUDFHR5LIE4nHMyTXeIueU6sUlYs8VGHCmKk5eyjhS9
D+rEDqk3Zw8It8XzzpyPXfD4+X0i2xDQspN8sUGYX2ZFJHhSbrOP6mTZ4IB4aglb72LoCXpwXvc4
oRkkzI72icBipBqXQ5+gm/kGVnI6Jz4qwkFQxl6IdVnn1rcifJQD6cnAu7X6bNyGynq227HYUf6p
Nhj/mzNel7Rfm1EJXjvgAC4cDx8LK/OtbFhai8Z9TEzo6iA8CcgBH9+rBLbRzJXCF2dyWOHZpo+4
HSAQBuSVON137k3bl/e1pGICfhWNqu6uHlwOxJPcxRFHAu5Oi/jaxBauDca3REyU3uKIsdB3S3+6
svo8XJsYzCwiapBS607vzZOBUTUuhwvr05vAVuWV4i0fa7wAjSXLVzBLGWR3mjXXJTsBippE9TK7
VQvF2qobJEr+QDOv6inJVo1L7MqcaoisU5SfY8cI9x6+FG43yOK6L2FDkt/fdMgu56Dx9RoPqHWa
hMVh0DJ7JNFEglld9cyyuFV97zJUXPa54L6WUEuytJl9EaH3bgRICIMW9tEpbQoji5e54NJeI1dL
SkHGeJsJm9q4hVFZuZyu6ZpNtv/B3pltt25d2/aL4IYaC4+XNUWRkihtVS9oW7tAXdf4+tOn7PjY
zkl8856XxIktb4okgDXHHKMPlbEKI6bGZSancG5TrMtGqppTjuhjpr7XdYQC4fTRARvITne17tQ3
HYl2t+z3qencUcT9tqQ50UhcTpuiKbyLmY/eNveBlzCqOzHu25lRwiBbt4Nc2RysKdV2+YJ+jdbX
QC0EPMbAkVy9IkaA1WS8UUFQ3i5u7F2Khs6ctPK/uYXJESs1+5ss3gZj8wNJR/GxQONjuWZcEptk
SM8mm8dbQcA2n/WtLkNZ1qMFzM2ZsuUcEyi520DGt5FS053rxD8mpjt7Iegv494kg19fgf/tZBhE
Bb6MYCGPfZi96jIwMmxnG5gSfKiQ+wigl3czX70bE32kjiMSWqVHlDccrS1+l24bNl64t2VYBWPt
3sxR4GyiCO+XPSKXO4gmHA3RudDFfqA4dGw/iQy6uG8NOEJeWsKLY2b2vXneD4Q2jgSHn4zCLLAj
No9DEB+82XJxTjoUT8B5S/P44sNz1/AqJnPrseRmawD/ce44yjDkVybHz36J3xJ7QjXT+D5Syc7F
+el7tT37WiubwmoUrvKaR9aPXIyyfdHSjSze2dnUkL7GSxEBb8J9XD5AdQhh42G6pbvgmH36cJVY
clNUv5U5A4JL83K6dbvk2qEyL0FAL5CYevE9DreJGH0nHL8kBImuiAnYyHzswBECrz3X4ws+Ye2t
E9uwYUzNbij9/mTgKSYNnKwssRn3EAWOwL5Be+JBVniRNUM9sFe5pCXcfZeekHUfjVf6Xqe7QKzM
8RyHd4nYmztGT7Bl1RpF3UBsJ5xsVlxgrdPAiWqxW2CW1qz6Z+pFh8mHs5XU+rTxo8m+uGKyHsRu
PYjx2hELtiVmbKB7PodEOReJVRv+N4q+2LfbTJkbVtJ4ulOxdysYfY+4e1rS5Ji/DbGBKywceyus
f6impIa5HeojpxRMm0NGwcNsOMsdSRnT3Xexo1d3bqd129paontu+M+ypdtxIZK2KId71THb577m
c3ND8y0wq58TI7Z2ZcbTpqhi94yeNKPaW/GxK9EqnW74Wros0zsvx3tG/yyYTLPfJtBP9ouVqJu8
Sb1tzSLixHHfRAbjyDIFJpcnaHtuxJXp7qIAmZke3WVXzl5942S+uvQxVuWBRc1pnq2KQ1wCmmeZ
8G3NEMYPi16re79yi9u5mcqveeX4t65XWscyyMiDp4FpPCBpYmzVrOzeUjl+KNt8pDfagr5FyV4z
c3KxksD4CKfUaW5smKUWzrciuvO1Kb2W3VB95Lwjb2bDaUXR1vbMtZOenMBy7tiYTScYsjW3HGc+
zXXnHgtaRPZxljo3baCbWwswAfk29FO6w8odPh+e015BaUzcPNJ72LwHuR7PLEXL6ItZhMPJB2t/
BGBhJLxouq6KNPPp82ANC4DBc62z1vrx2xzGnJhjpoiH3pinfeRXtDbLKW3ltBYPEn2e3s0WJZF3
xz11ZZUQXwrbDzp5SF6b1nKPiSLbllPX03qsVdpNVffNk2XkD7NdE/8feriYJlipfUflfbHqB1vb
MMArIGi9RlE3puzogoUie/atZN4OduLW6JGAlzjBW5d/PxL+NSfGQOiaNF2C2LI4g/01abeMI+Md
YtNqzqqXSQ5CsA49iA8TIDv6TFUBG8/lObwGp/c3KbW/pn1YyjO5M/bC8eDqFGfAHyMhlu5hOVz4
s5cqNzCfNek7T8z0wTC4A+ng5sDhpGw1OcX8+lv/13/xN/4LNAYJ5vzrDOz5a/Mt+vFHCeq3H/nd
f4GnBq0In4XLKkbSrL9JUOYvhmLf4tvip9A/daZ/SFDWLxT6mjgsbLAqiFSIDv+QoMxfXAVd21Mm
n7X6D/0Xri650D/JGw7VuOhZ7KUM07Dsv6Qec3g/ekHdysqYcQpPdZIdQqWPl67K8h2n9QzJ3z8T
JNrpNietNrNeIvYFMDHvbVqLdkPea/tOG6obpPAS37ZRgVV2Xkeb7qklt4pdAaV5k4T9TxPnwiZR
BEAYpLGrDmy3VdSRG8WycTHr8bKEsksSJBP8TpgOaQncog2xpMEh3gBYpOBg7GrkeeI3Ngu7T3ax
12lvga5RBeVVNHb5nM3MUJn3ZVKWuzpa5g3sHTqCBk9flQV7iDq5c+rpXEdZeOjbGHQK9rlLO/j5
tiyc9mp4Gs5OptBvVd+WlEHMMQUuC916RUHL4zIsB2V11rTOwvK9Y96+D7O6pvOIf/xFr02yddmY
c9cvczxrnE/gfgZQxresNBa1ZVOvNsPsj9V+gcExV/ONluXXoNPRkbp8XxQ+MvlcHEN9Cs9qCqfk
AHTOu2huZX+prCBlQTdk735okES1Oaq4AzAFyGJMaBgIp2F+XVSMfBfiAKx0/p6cJ1dx0FgnG4gA
XVwDYQgT16Ej4DUaD/C1Guw9cocPwDYFc8J4e+IOd+O5/lsE1GVfU7uEUzMGRUUOMvTgpChDvxlU
/q7p2g8P9WSjp2b7XQUdh4ZlIoYZJ7C66STw9mXvm5QaQq8nPVWyrw5S5BOrUE9R2S3FfV1Q2bWb
6FGq15TNP7UFsV9jsb44fjNvhmk5VVnjlbulnHRsMpzMmGU3DiwBH8MvFiCixBoNLsr6sQx+sXFi
4KABNF6mJDwXQXujaY+Ju5y9Kb8ZOxqsPlHJgX0NKoANnY5zZDYZyAWcnImLcBobtXaBu/IfDicI
B3qeHQV8LC6FUex3KIDkCxlYmKOt1j+E0fCgybk9juz3DByf6ya7z62x0oYvrsP6eAxws4w0Ha7A
X8TbNl5+tkZ0x37iZXbpMmsNPBVxZ72TOSPju8R3ek45Z8tTdxQcIAllwYkx+7Rl9hR69slk+jVr
WIh2o+DVwRUcyvE5cpILhlySuL7xznTw1OYLOQX7VRco4ZJG5dosOFrpQVY+lKlTnfOhevbb6Ltb
U/pDIZwOlwl5mMg1M0HGidMGLUUYgfYtgkjGVgHdeQuwIhB2MLPDFKft2jLDajuYGBxNmFrMtxiv
NVuDAsiDOBAQY9iCV67woZoNknE1aZBCOv0rxy2iyuCAd54xEBEozeU4xxpFhi7NJGW58GFY/Y88
hGWWKbyGRFE9xAPgIRDSs63rA51t2LdC4ukfsa9g/Wr0uxB+5JQhK8ZEi5Oi/7Br9Woo6zhJoCdd
qmNcRxRSgc8neYy73foM/hR2/djXzEL5qJcbhUcaoFvxXNb+uVRatAUITX4I+Lq1HVk8r4GkQvIn
Z2TbAJHKGl4yazz9GGsYImd9RDAJ7m2+4hzlum3vU91m9M05LRlsxOvul9VX3OGAg/O1mRcn4mb5
qpsGD8WEl5dqLK/6lnRx1zYOklpxIoOVP86UZO9GSVDZoCRX5A9+MKCe3YROIrYeHvMpqStL8led
+BEsjAmsAvtDjyc7/6T+3i7iYAjb8IX7a3xibflOiVTOKgtpY/IRXI16oqJhfsXuhCdC3BF2mXDX
wDAxGohN4qCoO/oTaqtstpH4KzxY5ygw2UEX70WLCWMRN4ZyWA2MU8H9cGFkCWcnvqSMa734OOKF
bf0s3g6+p/M2E79HJM4PjfLYdSdukNnA/lHrbG6n5M0SxwhaIOpm99qJlyQTV8mINkfW0P6RItqT
8xqyqyUulDrhzm9iTAFRCF1ZvCqc/+fVIv6VWpwsbo13z8UHQrZweOR4nKwWfdx1fXfsxAkTiycm
yhmBQ/HKDOKaScQ/Y4iTxhFPTfXprungU4vdxivI/eC/YQw46P30tceYM3HLw8FSkvSqgu9uwVUN
1DHeaC1mnck9V7H+xRGnT293H4N4fzpMQIBlFgKF6dap0pNJEOroji2kKL9z7xdxEVXYiRZsRYo/
ahKf0eRZ6ToX7xH3yGAbiR/JEmdSKx4lKjfvcDTxFRP/Um70B18cTaVSMc4M+mrdiU+S1s+VHiui
F+KFgpdJe4D4oyZxSmlEZ3dahHsK3wW/TVk8N+KsssRjtYjbqhHfVUJ11imHhL7WZv+bJe4s2p9u
U51DRSbOLSPEw+Vj5srE1eVg74pxr+95n/nTsH6NPS8gEzeYU6PHjxm/rSNWsZBMzaptym+e2Mj6
ufnAZJbs3Tz8jgRirl25hDKxoAWy57fZY63SxYPWGpbtvoAzBv27SQ5xAQKyE19bIQ633HCevCyJ
t6E1vMKWG27ANat9J864STxyhlFAAkvTEL1Ovm9t3J+6T1sdVyqR+WiadhTFpatG/He9xRufgRRE
zsOg14hVT9f875QWX6KsOWYLlPchvgsnin8HsfnFS4n/CNqDOzs0ESSKeCY3Ik21ewBP94VYBtPW
vpZ4CDsxE7q4CuHVRQRK84+S0t2taQL1N+OAOT/GkTjOFIqmaPS2559Jqn94GBhnjIx6P5w4GXDJ
NTUlqbr4HWNxPg7igVQxx6/R714pO4xXujglmTsU3yCxT0LQK3eTeCoNzJUco8ijiN8ynOHSMpRz
2RPC2lOn+LPUDe1EmPdrDgybhFJI+Zm4OCuH8F0dnok7wmkSp6cvns9m0McVPMFTYGTfNC2i1oFd
Db6UAPNsyFoSDMbREx8pyDtM+5/eUlnb69hN1cjd5TNCpDvzTx1Lat1x2MzEpZqivZ3HRfnwfbld
O+PEXXCqki8BgfW1GUxwAus0vhlE5G14iWDoaalil6nKlSvA+440FbGWXaSrbpMr64Xygvq/5Uj/
X6Ah+oL+3Yj1/z4wkS1/WvN//sTvS362wPCwqWN3TYJlvw9Y1i86Gg7kBPdzVy/I638MWOz4WfAb
nmXBn7ZZLv7vgGX84nr44hWmAMV6Xnf/ox2//s/Lap2OJbwCyjIZ3v9aEz8GSpVg43C+dNy7U7e8
/pqry49h1dn39Gn4uxgBa09QEtXLa6aj12H6G0qmr1VuJcbTjHEQ3Zv7al2E3cEyln7fh+xsjKQ1
9jq9S2x1OyygQ/sRWTzESomniKt3p5KyoF+Jh7MixrIlYVzvR6TCFcWo9QZjDaAHDnbUuVEEm1FA
6yHMj3l65nWtZx/RzCYgTUTSvQT9dEzgr4Lihmgfj2hgRshaoo2PbVWp3eKxm+waRFu3NK+G2xR7
L+Q25lU0m2he21CdyXHJDkYoXeVDvkDag8nIznhacAxy14hThriY8lsKoLsz2z36nQHNVAiYkrME
6N+Sv9Tyhk4YZ2dBHxkqB6guBtqOt3DdO8a9IaMBvD7Kj2SvYbeQ+jrOXWaFH0vp2VNUUfIyKQrD
rWqnTxE++ekL6TSOxJpADvAirXlohJuh1N87nHMAKbjzOGb/iCGMXK9Rh9swHx5wF6o1xPLoXm9Z
OjgB0W/mrIfRKMpdNAHMVJUQ5dTsnEEA0oGCiXhjs7fjoRp9n233vUn88wBsQa2j2Wkm4oZdfiLp
vmznNH5yrIquQxvrXdeDUGyn/LFf2nQTDPMJRyV0Kd0gm52zBWLkKGibr5S4ueq7MKg5bXXWMG1G
bUKh05bjGDTpOtVx/TMSf2+LEH3S0X6Mw/zDYnqi0RvCeWvyvfGG+6jqKD7VfWdfwLpjdWJ2+yjT
X8zJTG+cJv/Jg6o8BBNx8Ry/PGfi5KliKmy08FvkxD9N7pqOWbx2bneJ7fjA8+wGAY/SO5LhmaMT
cYgvzTDf92PdwgOBCaVDMm+AH03UEvJpaqTrVbRle2E9616jQQf3biouFl6lk9Z7AofBLZbyDlz1
PFz7plSXqkSxtSyDMFKcXJJ8oPXFmLV9SvSRFjxfuy86l09wbNsjh0O2AdlJn7P8ELVMLyD9iJ0A
Mw6t6B2eFVimQbXHAdei2wyXplKXQdWU9JTu18wEyaElmbef3I5CiKkgDMCeAA8JVOv04qXhJe25
HCrr1uhhmvDoXfXsDV10ltq4i1zaUEFBmeAL9I+sLqIDqx3vG1ZBdWsOyN8kCLN7Vg28ysUWdEOq
e+z7k5jyGUlyNny4z76jfU0BGRzyHo4nZp2EWky93tPFVUMp1LbNiBOb9E+9Vto0rsIEpqSepD87
c4hOFVhdsj/LgU7fJ9ZR7R4CAh48Y7qrS4TbxCTjOdvFW5LUEIQDbWtyRrLng478gh8Ea8WiY0V2
1XRp2hY8jVXHx/pTMrHcb5NWo6LYVDpdO5FWujKLLtgeLLxN0LgBF5+lW6JAkWk9XmZpddqq+pRr
sKvucOqaQCxZ7ocKWccsPCIhKD2l1FWVlAawoeN/Ndh7dRGGuMxGIvKIRRwNYHcULKg+6d66iEoB
zVnwKNTFF8Fp1jhn8cTp1wg/PfcLfnTIm5+JFXYboqPFbhD5qk2sV0iW1RpuufC9EbkaC1yObaCf
R3p07xuUaKCIqWbUNx4UEQutTFfkEXqRz9iJIKTZXnqoejhXoxwYgsF4ieUIMXKWAM0st74w27u2
uurQD3Bl1Y8BINp1ErBfGQ2sLPSfJrt2SnWqxbFwEMT7ESmsjZbTTschBDs7ViNnEpGZhMqxjhAF
9IrxkIjgWx17yTaywOJS8/5dLeMXcwYOF+JeQW8AYh34jUf1TFLIUhGTMTlHH5jVTa1ZDzZDx6q0
fTwhNtUt1GKxYq0NcxeUHIfzObmmstVn1wLO1dbTh0J2/nXlPKnOPhE44FOKgxt0shkD792o9pE1
zDs75tuHcWASB0GuilNc42CW86Lr+t2Lhs4BPKwaf1AGQU62g15QeMWHESg8tfqQlutFjAqNhmVh
Htl9l0EParfDYYMPnH74lSceB3AbfIX84hvZJffF1eKOoA1eiLhh7zWVS3EwMEro1D+JUfapEA+F
J26KSHwV1cxSmZbAZG0ubBrY94PDdKyjUH0OnbgxZhAlcGxq9hXhfS5OjSa3yDZXJjah8T5yEOpm
NcKtnkfv0Pa8xXz0CDtz2u5scX2AsWuanDuHGhiAk3BPmLp+zPF9wXvnsZaLdSQ0JgCXbroLkiI5
2OIracVhEuLTPbYeWbMxJSEn9pOUL8gB8ARMomZRrIL5FsZpczZHrz24MQ1Uhlvn1yl1X30LYczx
eIYR4aeLu4My3HfbwGTg+O0bwkTYpxDxEdme6W6/8uKyHfPVFdBLtIl67TIt+SrqpvgAMpoynbby
V8wmL23KRqgxKC1OHM175aUM3Jwx5RhizxGhB+2bbaIdfPV9HtNBiTFiCDKSURpABldsPmh0+ZrA
K0S1yNFu9FLFtBqNzcaCc4fha7mOfjOQnCW3m3l9vqIbvFt5Yi4ycBlFYjfSVUjZwcycm9njx9zy
Jet49sJx4KmNugKapyR1aA/hS1TEt4zbnCRA1L73ytWusxH3d3jUNhFwDK468O0J34Y+bCr013Hd
Nfl74lWySwe0JnapPOA6MPSp38egKLb1mD6AINNg1IagPvPidsFrHSbheokUt/hAe0bYdFeQEMI7
T4xapVi2kiB9ZjLjmwxUbjU4AwYXcXfZ4vMK23G6HU3CkUip1o1qdH0XVEV9k2APpAhr4HrtW6r2
uoHytIjFpRIfGe4lJmzY5ts5tzO+tMHXnCjjvq1JHi7iPoPjN9wjWWgba/QjyB88iEZc8OFU5beu
TflZZpmvGcQs8ijZE5OVczbE6jan5RtO70Vq2aaLVqfWXkv4FyI8v8dwjrapWOYSEb86sdFxO8My
Tfb45GUpbm2z+5h8oCe/mkT/u7D6m4UVDx+bEejfLKzoimv/tLD67Ud+G6coCqI1yvNddlWm4u/9
YZ7yYaWysLIJ5DLO/HGc0j1mLWzMPlzXPw1Tlhh0lYHlGJe985/MUtis/7qsch1LMbWR2MN3gAH/
z+vPtIpndh4aiSiPhQ4x/ee0mqrLPBAo7Bf/dvaXjPsSl04cI/nVhoRAXdo4TWSiiQfxEX90ufFd
JKXPSxDGnn6LvPGueVG8XQI0BccugB4kSDeeZHHqrtjWLgLZTJyOc7ayd440leKt0AhCijYV0oDC
LZeHDtjNSSPLMQGK2ZLgG+ldzaqrAudwoeZFPbUxZiI6eWCqTMZPYrnJIS+TGv2RBBaNSuPWiDm+
4p+iogPgc14fFpXBeoDbcl9ideP3JEOX1NawIfdIeDnOOYd6P1IENR6N9gUL7T61J+N+DmL7qLeE
tlpPGukajehjbbpbzSj2aqy+5QPIGgJA1D4ntDTOpp+9CEJO96GNJpZ1U7N6El0Ka5kOgN8N65SG
MsgrKaLziEkgzEmjoA1NmyVjDaMq681244Ouxd9KbUI7TBv64gcqFx2dhEfB9pEsVf6la2Bxjar8
EiXj2+IPT0PvP6UFdmQ1pES3uoaXuzi0F0UNKyVjbWaY3Dwv4x3h0bUinwRuo6D9tjhZc/zqLxXb
HW1NGQsKUgJSb2AB1TQ6RX8zPvRu5LDC1wLg1aOLBqlp2BV4fsOjYu8wVLdmb7w3OdbZunnRMxu1
uorec8wjcGx4A6PCYLUS3lYtg2CV+eUmwxB+XjT70MSc/KgSGKnnMMZ7Ky7SjW5gmhvT8tLkYPhS
yj5XxkiXAWo7nFWDfstM99ojH9mjN07V08IxBa5NOOJgzvetYW+6Oer2XFZvvgZjgTv+Uzb12aH3
uq91id25wKAIw7M561DcSZezENjWjfqWjdiHcmfLuPXumoDcgm5Tm+bzSJNQ48C+TwTIMvIl6Hpf
v0f5ey3MvNnFne5IgaNuPFWJHEKL2T3ZVT985PUIUDHvK/iGEWf4DGNfez90Stv6lC/vGdRxkqvu
3pPRcZIhskNkG5gq3dD/kQ6muiVu872t8XtreZ7TYuAOx3Ic3qKupp2xhDmxSiarukuawMM8ziCb
DC18ORluGxCsWE3GE5tGY2V5yY075ZepA3nkUIuxhQ/jbRZm5aALwKbBQjkZUcgk3YRVrjjA++e6
sN975m1LBu9UMS4wUZfPOan/c5sB/IplVA9zRg6L6Z3CMEo/oaBuuOijezRcgsLFhLWFsR86PEFQ
lACKVAiwf4oDqAQwKMONLsJBAHyGIx9iQoqqYKAuGKgMQDV/xCI7qD4hTUahaNjzNPSJ4HFQkPNP
QgqDEeFFh5uzzvtu5EjvXG0UjhKlIyQb2oj0YdsvoXI2Jd2Wxazwbo8PoCzhO5ssD3ORUGDfLLzF
yCoF+sri3zufcotw6zwra/ZWMcMNNkf96NgpwKtMv06zZOOSYL5RFFax0E/jY46yE4MNu/AX31MR
fXzUH81z8ROC7WR+0/d0e675h88KxYgoJNKRiEiNyElmRFhOBKZBpKZERCdupvY2L8jetowaDF+I
U5XIVLEIVjnKFYhGxTvP4ckUWcvUhH4mUldMqPCgOchfkwhhQWbpT+OnOqZEKLNnQJDwGsDPeJw9
eFn+Dv3CvgfndNR655SguZklAev585hB/vdDycmDTINz0jJoU3Iv9zKu0zZ1r01K8+Zi8MeZChMj
O6V14H3iL31SCNwxioFdQSOBgZJi2s0ktasli6iYOAbun+mxI2jAdohYBF5hhtNLZ2JCNC3X3amI
FlPdIvfuDg9LamaM6EO/LT/jDAb7IdrOfe4DYbnHq/m1Ka031kyELyfdBUgxPMZh3O7qziPKGZfl
7Uwz1TpLOOZjJajOUHiGjeH3wc6lsHLtzOPCOoinYOSyk+54oZ/bNy+YGP6opyXnw2k07bP8TCr1
sUXoODg1DGGHelioeuUqaYE/WSzRzAQSlW895z13RBcWbEHROOGN0GTu8t+0Vr/yvTJJIXv3Zrxc
BgSF2yID7zeZGBqGbkj4dO1vc+7fZpW97WMOrZqvP3uUoa6dmJAkB4IfVDXRlV52D2GDDzTVMFSN
S8rnn8QKdqa3i1symloZJeQNc9ZZ0jZfuLSzhGiFRDu2g57om2okrms6QXvOugrKs21u8opGIuLO
V/YKiGO8GZjIsUEP3jySuPDwqqsu3XikHNkt6SnSps+vWs3sC1xNk3AfJSd2ZWzHKb6jS4jpsQOZ
gIixp9EINOrEoz8KSdm6UDzXBU2dOM4JJ5RU0zcao3ZmcHWCHEqOCUaLlzaZzEtB0Itrk7UDBodz
lpdf+rH53oPcqNw+vv086f33UPw3h2LHk7XAvz4TrzFkfi3+jNH59Wd+PxSjqODEskHVUCNv/F5k
YFgSCSSNhv1JfSLk//dUbPzikAfgSOxhsuK/8Fb95uKy/F9YCvADtri7DDky/6PG4bcgHw0Q/5rA
/89JQqhNjkc8Qgeh47li8voDKXrWo2amDtpcRXX+xdKpgFJUXa30Tj35A/ZWnoirobXhB+ju65B2
nCCT4KEdLRkW2R6aIWUHurryW56IesN5gbK7NM2+8JrX0ol+zgHZbzMhTQWo5KVoK4IHXfzxh7f8
/8gnOv/Xr4F5jlnBcxCk/upF48wIlrqgPiYjTrDx6u619L2CtaoGnzEft6kjNidAlhTuWQgQVn9u
MKquo1p7CPL0pxVz+l8ucY+NnmpbFKWYI25U8Vees+z8MbqBBJluWtN+4JhI2Ee91S4LSEd8ILEX
nQq4mWsVtD/bJf+uVdZ46oG2rAqvfi0nYdi72dYMsL87xU9LTEJw9bld+c6TkfIXwQzgP/SMLQ4y
fSe4MxN0GrWvwX5o0Hr0LKWbsbUeNdxO7MATUDehsXFzfFpDYT/8zfvJQPZnbx/RV+nL4ERhuv+c
k+zLylaLIyIsFjzsNtCIk0djcqDjd4IukTgEr3oYi3uwCDfU0h1Gz0TANB6gjQNVWcJTmxkPOPU2
uQnYs8Cip32tzWJFdii2qFXLlpcuN4+c6LcqDjZJEr4R2ZGc+hqR9Iuf24cxJQDQDMdgYMnfesaT
BpSZqs+QqWFg30TzX1UYxywuHh0VfCU0cz8W4XekNujs9j4atZsSYJOVQEDFtL9QDPTv3ye5Ov5k
geT65FvneZ5kPUEH/vnqWUamw7DAwtG6cbUOcFx103ieeOlDU9yVwfTrTfhfXq4cTf95kFWOjRsU
JyfrOcv5ywWrl+5cZ5WHFN6qnRbUD4vlrkp93NIaclfAQsA4SNCPDYlYsLRV4e9JtzCNGTPXrl9f
FsM+99KG2RfWW63ZDx1I+7UzOXuzr3XqbVN/nzj5R8d30IXAuqmmwmfODHLvXicGujIDPC7t2E43
Jf1FG9PvyJ9wgNqAhHxt1czGLOWyczz4oQHbkCczNehglaLuMqytdeygWcURPbNxk930SV3j/WQJ
wAmUVzXzR9zEARXgpKhuZ/hD25IFxqqUonCGYDwEhTbuLZzSVjztSbvii7N5HY1UjXe9ulL5XggV
BaBxaxEOGYZNYcPd76SsfHKyaFU73lMpRea2VJovOR1oPv8/MCv8fJlUn+efJejD4q9jKUZPaUg3
ParSOe+wjpX69BENdaOZ1Ucm1eqhRsk6apmEGwSbKhXsc9c9jhaosMhad3S0xxGs94a3Fivp/A0k
fM63csaCCSwRVk/8Hd/2mT1P+iATQEsPfI2WsQmh5z66dMTrUhYfDqh+Pf3xLYm6S95OZJaSgMO1
yfgtdfNJ5z1E9M+7ffGcSCF9RTO9LZVco5TVt1Jb708icwSHJew5f5YepCTTPJQKUyCEqo0RMSUM
84yWWb5wpF0I1bFRsJqnBk1jhTD33c/aV/hZ0Sr1nVsF7xZiE43rwMS/x5iQaX/1aOeNsq2ewQIx
A+fVXUBt9tWQHcWut9IVWTfHD78CMoEGohLU/IHKNCoOkxXvOy0mRC6+YGPdmMaSHbu6qjbm6FKk
y9lR1amON6u/DO2EKNPVVz3JnV3b4aBrE/uKHQUTXzm/jH4FbYmrwnZsbkh6vx9DVO+455A6WlIx
WZ3yrMj31kxSaYYaC+z0zs3Uk2rArrELfZvlkJ7WzjXq9euc5s2+88YzFLNgY9sEQ8fGvbV1/MLt
FL3XmKVXY8bqKdXK4TBX5dtojNqJ6rMG5Xl0HyafZpA8TL4jM8N26Vn+uSyB13wxH9pUG7YZZcZE
Xr3nELMgq9uJ22rh3Exl+9HkMCo8hAkueN5y5Bg6I52KXGrRbgzchZtCQngwMlZqyv0N+BuWqaPd
nEbL1JjIaL3Q26CivBGS3cUZzX6dUwp7zcs0+VJqPSw9EB+rBX7RJqLH9CaHIPuNt8X7Nus5/Kvy
1BQV18hi2huclFSVCg2UrBEegJz+17rk9wzDiEbusKYFIVXfjAaQt+mlGUJx1T2beZts7DnWD+XS
VBe99u0D0fhL75LRtKtV3tfnWYNT1y8o5nWcMtCmdXdDxAbyv8YGI2+s577VPYrFbEgsbbCbjOln
Exiv+CYxiCKQ73uKktdmP9N+V/E0MuKPcNSDDR7znV5Xx9ap0URIbWE8U2dZsR4JflwhFHD0oczs
scwsh51mcHTZDrPUaZHypN0xKPGdIr/gCrKyA/7NZu2Xz6qZqMLWeKWGfZ1HAHMxIunOHisydywz
Ni6Mbz6zMBURXnsLdUY51zaH45zz0Y8NwxwZxmvt8HvPWVLuOYhom9Bc7tuApRKykzwMC7VlJQRt
xGw/ynJGrFoqj/tVdp7xam7zXGsPI63jG9tIO3zJZGKmpKIBmaULWSZgYhkhvJx+RijR8XbWDDrT
WVSjWSFBmjEvGXufsW/diSZfQtF4cFtnk/bpEzArqJ3F8GXCb7oiCWmdW0PfzTXdaV55ME0qpEGh
VjV8fmho49YRWZJ0Wk0kkDq82Zp/Kjb3JxV68dF0BgRNTK8XHO9M2HgL1rMIn7NIoKi37Gx4Ra7I
o0xXFkc4xmxXxNO5MOzdTOCcSBC3EbgNxVbTqttJZFcfqg1XhQa6BzT4FhvpG60ZyLSyMwlEurVE
xM3gqh3jEL1k1jEfiNTrdqyRY5F/ScxjmDAryWDBmdJyRGLU4pIFMqQKxir41Wva+r7jH/5SM3cp
GcBKGcVaPTcv6ed45riihDCytTK8BTLGYRMsVyWT3Tzymccy7OUy9o0yANpTEaFbMBTmTIejEd61
Mi7WzI1x5vC5yCipf06VZsq9Kyg8/ajL5DnKDKpybla9zKUAEQtanJzlWjC0Fp/TK2Ns4Oot3xJK
gyknzLcB+bDIIbMg02/OIkeaB8j61jCOEpmSAxmXdQRTSqrHA7kkfYdpOifR0TzQZ86XOZt/dMKz
pTQXFu8yM90H1U3KeM6d51aF5jdW/8m6c1i35zLLB+g4t8bgXiIZ82Xe96r5urQu5r5iYC9sLPUK
Huez6S/w7Xk/UwSEGMcC9Al+ZRdxQQH4PbTIDVTvZmdHFIhOtAh6LdP1J8ktF6UCO8P7LNqFKyqG
J3rG5BoBwDk0Dl3UjploNZhjf2s7GUtWtlU0RVlGw8dvGfuqb96LWLt0JAHUqH8ZPO+2rXYWcmlf
veo9F7nPCjRvkaZ7swUCCDyzpHy2zbq9rVGD1DbVyaJBdBiSFx/mBdLWE3FFaqeCsD1kWg1f8xOO
4ZUUpgswA4FzVyUQvIeC9djMkhMbJqu6CuSX307/w96ZLUlqrEv3iZAxBATc5jzVPNcN1tXdxQzB
DPH0/6K3fm2ptSXZOed2X0jWGqqyKhOCCP/cl/ORG8pDCI6e/SLi5pUYYCtFkIWs+POcqHYfzdWR
se1Na/qHeO5Lnit9vLbsnKJoRo3dgvdYDK8MM5fvzVzDt7iPwDXGcHpne+f5y9AjLd780j/QkYXz
1Sz3gNHL9Sw5Z7A8oUFUWCQqYT52Vn5rV8QbpiFVd2AQphMFABU4S/sVZJ+xHfGME1Zxqe5qnHuM
XgFMYwHcuzaL8QzE8qQdqHsp3hP6k8BOW01u7lKdzAuei+s5nfhU0uBR2ZhXizjajR2bywG2xyYT
zHRHUF4ER6tuIys8F5YfK8Cb04vbLpJwTwduYWzDAEAcI32cNCDbrqc4guWakqioxNxHq6ATyQYb
OHu4KamDfTm22QmArN4Wwr3O7NshD77OgjNskpOEzCbqB8gi3gzEaFiq5dEy2heSmBu/63F3tKs4
n3dK2xcxWIdhaNiDYk2BBt5mXH/CuE1ausIc1vmQJt0xIOrn9g2Gq+66IfFkheLg6uR97JIbrD3r
wSvPpu4fzJoCI8g7bblzxhTvOEQTwjBMvkuIZmpK9rWZv6eL4Znunk2eVJQTMU/w3YMLgbGIbTI/
0X2rrVdt9eaZdMRVVFRcQfreSL2LHbEYUtnVjSauQJ9YLG0lQcXFTMN4JR/TsryMTbQ2Y3kS5Mrr
COYqzv+1jL0DC+jadYG6u/VLSv50wfKuonEJazXf0tH/3ubyaRw9GgbENYUYuYeTpw+tT1joT04G
QWZm6jHeA4t+m/rwGDTRt9aK7qAOLYd2uSpUEW8n/wh06xZT/Q3N0bu5XXbU0zYaqr07eTuE43ez
aB5SdEhKPnjaUvA5kdWJMtYC68a2nYvW8TdC52uhXGrI5N4wu53X7hmA7ZzapmdaHn2DNnPfvgw1
0+zOO4x4WsyZcsauf3Od5g5v98UZ2Hy20cFyqHNJywF6io/NORmoNdIG7Axqhd+bObsvErz/Xtoc
UBRoVUgaqC+la2zBCXrrwc1PjG4wUEf0tozmCFc2xoHuD8YjavqxcGgTCXo2qdk4hZ91wkLY45hb
R2OloMdIRnDLqdNxB/OVkc3rbHGV6noJMiQZ5kCLxg8HlB0YW2qS42eFLXJd53wbyukBRSZlsBmj
6NZXVH2bmd9gHG1uMMkca/DzhN/ve12up9a59AFwm4RGZ1rNaGaURymoce+Tz6lgaJE31ZscKfRQ
/IM9Us9N5C83k3POMwoKJbXnKdiB0cTI01w3JkI8p8QXiLmManrvupuNa8drX/LaedWzhlI3dq+W
zSx11LyU3YDoH1h+rIHfL849nsf8jsRD7oxe0BETR/4Px5pqce5FeXJulrfKU5rG1xrrWRyzSvZ+
RFpq8sSzQYye4+OUnRT7thumKK/WzHdWOrgujfjTaczp2p81l13tx+e6zj9xqNhbHHU0iTVt3+2W
/83tp3Yzikl8o35GX/VBjtXBHNbTMreYbHkkffBJkRltHFJd1Sq8ZAl5epUUI+bS2lCPIC1wiFJf
XGN7tboX1cwWmw5tfmSCoMkhdqUatoGVec+JkjjXcCqiK7BITU0w7XsaVdb2qBSLBre602cfiuMM
8Mz4NIxpxplzxJBuLGiphblulp5zxFdioC5JVpyGTmOZ/oBV1zYTGMJRHcbUVT4lbzFvI/BTytAy
DVeqwrG2Ti06FJsEq5587nQjuV0wv2o6mjAIroQoSckPk7Xu++TedYKaYZQOj+S5El5fUFnT13ej
O2zQtE/m3B7BThD71162hjtN3GVAqVBhGe+A5olVryYUet2PO5sCZFbR+lIO2OpnuwmAonBa4mpl
u9Z2tnHQNt2CoxjE7djMtzaGH9ZoZ9yU0nhjFqTWPAkJoJThew/ChAAAIELqvjR7QicnKD/VOJle
2UiNS/Pp59gz/XHnU0TPkWAhYpJNm5JbE8sMcKEAasQ1hqZlZXfuXG84cO798MEKqodkGNQuCHlF
V/avRYIXrkdKwOKT5mRbg73dJFeB0b9nnvomi3urSrfNFKBribO2x6esjnbZFB0xdbOpcYAqDTko
kfiaUkxuW3q4XYrCavJwsiarZJFlmTJxF0zOdcDRgFCQPP9QuP4r+/+D7G9jRkF0/2vd/xbyyR9V
/1+/5FfZ3//FhQFoBtIyPZR1l2/2a3hb/BI4GFBgDFi2QxwfSuG/swW2DYrVpK6NyYAMEPf+Lfvz
f5r8JX8kFcz/Gz/Q9YVPsoEfjdkDXIA/6pZBZ88ebFV47o041JMBmZZNYOPXFEyVv9qp/lK0/LNI
6mLJsuEo8lJLYuKPLxaHWnooa4AJ2e9RSmYf0/iikuFr1lGKZXr14+8+h/8wDPgPEunyghBtXYs/
+D9yFb+baURl1wVdVC8WleIWi2pN/XdI/yIjZfpPupvanjYmQJY1Bg4Fhcgu/oG1sFSN/lEWXn4A
+IxUQ4NolMt//90PoGY1Fgn6LLqWE52nlFJRXcz96e9/z8Wy9IdX4b2k+gDrC+ozl80yE/ndq1Sh
LYaCp+MKzGp7GTgtX4JwkERzTfP971/qT78QmvOic1sO7yj8gJ+i/gyisr7o6deh+ybYGCQltjzo
i39lmP7yQvHcP4nbPqoHLyWWG0TKxSf2+18p41QY52pg5pvGzKUB2+7HZatpc8+sEG/8rVW1/obG
d5SUjMNqG/j1Nuo7b4PqGx20su1k35YSEWwEFNCP5JVFwjewgcrWGGG8IXoynDi4Gi3XWDkiogmR
EkdqTYVMdzJtb8a59D6jAv8zsLslGtEWu26U6Y0NIDsai3qPCl7cGEO24HKXdAJJWjLrRcHjWCXf
oXyoLUJLto1iA1WmToZ9O5fs22juwbuMfd4t0pR6vsHxvgg9gwMKYu8KHhxRAionSY2BO+BoysHx
5I2i+NoZTfass8nC5aqRMyGadN7FhHVzqEK8GatYgnussdTDGyPX15QDFait23L29G4LxuGHyoyB
CUp72BDnTHaisjGC2Fn+nJN9P9ghB9K2aG9HG2K9H2IgA+VG0zOjG4VSsfWmSL8YaaufQkfPBxso
1b0n8UalfDzsOh2PvqO8ttSxrwv7rCaXTqdKV080YgekkErOMoxoeKYPpD7kdtD+MvPqeNKCBzNP
0hzwSfhhNCc7F1IQZwdjCPIdzDfrAy969aUP+nIfwn0RAOgmQai57TRzcTtI9rPJRZG4tb+RGdvG
SlYcE4XLd5lGTox57JXFBT6Dse3JsxyUO7EpcRvo3SvINvx5xEEEjoBDZ8xeqln3LcREAYLvuZdp
ZZ+qGOrgZcxCJkkgxh22eAxBQEsTVaKfdh7S8E2nDZ3udt0Fe4odqTkYhygfrwMOqViDbVCPh8A2
ljaQecKfoPwiC9cMFfRV4/becxuF4QuVXNON5Vuy2sZkesUKuawM14gEs/NUmnVo7oNCk0v1vSKx
XlKOzV8LSWi99d3iFDgBzvzQ1sbGIPUKhAPjXbxOmrAyQFJTCm6gcB3SxVY2a/olwSMWxz6pR0gS
AWhpi/mPnGV/R1/3UnrIvIGN90fhhZ/ArNqtSe/I1sTpNvxoD53fcxxw3WKFY4uN6GpDZtQUnuBa
l2hdhbK+yADff0Llcl9wSMyaE71xr0ZuHAFa7HDCrDNJxRmqSLQJwBpd15Spb9Kx0Xd5m6lVmU81
Nmylr8sxe6oWG2BQJdGW2VC7pykWMxe2wdYz30TnQesghbzV/gwEvsqybbWYDwNrKM6kaWxkYA3/
rR3zl94228Mcp9F9FvayWLH/J2QTecFA/ofRl5Vu+HRaSIiYJ2vsPWtMH/foQ+raUAxAnd4Ldw0M
yE2goAoBvCPjLprkEHfZsGPbTiyApsBtLYaW7Tb9a5ZzIxcF1gjRYsdFlVU+/SWVirq1FnTSKse6
9wyKozKULX8RdqnOM1ax3X7AGXtQRpHQa6fIs/djYWwyJ7TgXlYX2URcy4uWHAdR2qwao4dq1GHF
Dxbl2Vk06HhRoz1NjDZyvXvuJJq2Fuk6XUTsYJGzKQLHAoB692KWUbnHZNddwrrM8W9ye9tuH6DS
BeOHTtJvw+A1ELRIqjggbbtFac9Kmt8o3nrpGztbSyubbu3Ieh4Wud4LEYyGRcJXi5jfLbL+tAj8
bZtxe4FEBap6RYKCY7GNDcyKBqJQ0ixJx6UaZ2OYDAyTUl9shgG6aDMaz2UVBVQ7y5ySjFhchVGQ
zGtsxlglszGMd8PobFQmymirFfNlNy3CE4OG8kiIgEKabmgPqTb87ZD72NZiK7uyB/HWhsjYg0Dm
ELHvnn2G17tEDGCuguw2G+p7Mb+HURzv5zSYVjg+igfG47xwb3kvFfPV7Zx2t5OnIgI7JAPrkbx5
YPJ5s1Qd42QmH6klnT1err5OznAJyuiSxQHQeAv5IUsR0F3uOcPoz3mg+gMIObBWcb3kPlreZTwM
ucCqR5b8uqPYeJWJpIeZ4eglzhit57K8536LidchbZkG1/wPE5ovO/cTVWyB9FVANkyVdmD/eQgv
CM0nDx8c0FP2Qqntl5+G6Ktdji0QbXYgYlD6VDAgJN8Gy3hCl1T0SD++cUxDnzvqF1hkg3FPLzRp
ilhsOKu2295KKHBxs6gIyCiYx7YDGxB5OEzJW0oIATqlD2nlKNvZdwAVth6uKHfbNnSrEl2B2lrN
41Eo4wNb40vcAYuw8nIHm5bIEqCM7yoOnvOuvpCZfyfq9MU0/TdRM8/o+nCNUex2Lt1535rV/dAn
x3HOPoX3MChy9DQcnYzEvird8JKk4bjtC5LjkXGR0D5WZYorlY25e1yoQkKLk0+r4WmqB+ZapADz
8mshGm8rkJ6NruxPjup3szNQZGR8K6OC36Z68T0Lq3NLq8uYPqIO6LUH55E0HlZn4INgNQZsd5Fp
JxYyfDcfISbGC/BjMVsX/ZkHwiqTLg0u7IW2EVM8QmaVvm6n9FE67j1JI/uOwvB5K3rs3n54nsX4
4oZMWNE34w9SjjVjWhF/yfGx7bG3GXvZwdNxSek14diicFvzVVyAGaHM0CMEtBJ0VhaktcoKt5wb
W08InO5NVgyvMRLEyWcauA/bmJmeKMdV4uoniwLbvtaExqIthbblYdII0LkPbLCfDng7YajFMQ01
3bXhilPiCj6U+ZxgVA6bVz9FI5xpBMq9dm2aiv0DL58RvzIjuL8hjh7ogXXmY2Vniprb2BVWiCvF
Nw/JftvQoXilsim/8WLaMau53BsBzZAdyLkD7qVnpqQ0/9FwfMvGNWaPrCmY9rP3nIWUiJM13WoL
N1NH98HFx9e0DqnUgYHmpPuwwKqcJqG9cauyenCVWe+aWTdHuiqY5rTUWewq7YU3hjFr9qE4Koto
bJ89fFKbvgX4WIb1yu50j6YQGA8IvOXezib5VrC9SNZJout3tvQ1rXeDpR/jfEiPdj6cPZqD7nJn
fnAIeBMX7q8GLv1trTp/q2MXdqHpHsLxZmER78tgEXAmpNDMwjcbiOqUFsRxg6nITh52jzXNWcOx
LGuAgbQwbpsOwBaus3rXUm50kk7QPoumj9gRuskiaNYQKCAIw/qgfkc00x2jxZu5cKpLWL7mXAUM
SUFXJGCgoDN1GxO213qI8QdYY3SCX7R4reIYd7ODxmUldflG6XJ0JO166FkVNnbSJ1vGMYjeNpN6
0dk21NQ0ui7qqj44IkTBkCoji5a2m0wLqKMAwVZuWi6dU3xGQoMyhT4f7IY0a4+GU4FXHt0Jod5S
10rBl8SoYr/JMpNfggm8Xe/hXZ9iSkY6V7WQeVp1hY2y2zAQw3wss/eSR+/qx3Hpv6LJP4gmHLk5
3P+1ZrL+kn/5+Kly8F9f86toIn+xTRdlBGmEkgHp/jtA5P6CC02gpNi2bSKe/FszMQkd2ZxKLbgL
Pn2FfM3/10zkL2D3PdM3TYI/HMfF/8QqSbvgTwduDIboF5BgiRLhM/z5wA1owOmwy5NTmNz4K3vW
heJM8byTVxgp4in6GPRc42DQ5T1MLTDwkeEBq3OSlzZMv8YM17ecWfqzzsL6KCmCuhbR6LzUoizu
qbJq0EVj9zFZAArjhH+R2yTtNzFa+M7LRpbbNJPWR2ON9T6kZL1tovlKxiZHYM4nSbyznd6netVv
Nl5aD6+wiPKXcSDFuxPcxTwXnZ5y2EKOLqEX6uojV404ql37BxxP39r4DK46IJQ1rvREXhrJ8Gr0
ShPKVB0dlD/JSxiCBs7mNmD8Owz7oLUswhv8V41rf89gcNg2wcJMltD2As7HN8OAAT3l75vYl5ib
M6xgq0Eo5y4oLLElxPrFFa15l4DSxfrMbvmklPTlPo1jt9zmLbDrdA4Bhll6zL/HodHdlLDCDzkj
ud1c8gj3nfxO4liA2B9h4BzARA1OQcowiRQmHI/tPDF3rFCMQrzcAo/k2a/ZoK+4ct5HbQ9bgij3
Zem8wiXOqFsI1aaNRgHPHYiMjudrD97SduhybKDNhRcZoArM8sCBtNlylBsWg4C9srA7YVeLH03D
61gVlXNTz2zNI6ZYFwwSbNJlCxoX8N8KJ8V1XzbvKHHJBoKpZh5OdWtRSaj7iNnbvBmrJ3sJO1mp
lGzlcneiec52biZOywRhaPCJNJ9GwrLHUd3BZR+OwxEKnIO5BUMN9CA3AAa3Ejr8BrEt/a5rgq/5
5Jt3mDzUMfJDsXhdK+tL1LviihRqdJjixjnoQDkHK0vTM1zg/rkxLLZhHDo2E/UETL1G1/ueTgkm
+MgbqlORaudQm1XAK0TiWkszPKdu163oJuH7UOvzWPMWb6pyYJ/R6qUCyumJqO8gEFODHHLZmJgp
CT710SGSE0QLRmNhWTE/SYjtE1HvjlUt8Qjl6ZlDiXsrjM56yMQjIX1eSPI83Ga85sNIQx5z7xS6
0ipqiQHT7MaEUnkjsK/eIrRWL8YGmFqrZKKLKeR8z+e8mcNqF5jjGXrzVy+LMPTQEp2VbFb7ETSw
ySZ1ed7QlH0fDCRq+vgqdirM9ol4N3Nv3xsjhl6H9GDppI+aU8wt97R7O/T2fKyNTABXGK5HE9ew
XTE5nCsOaX7v+9d+jSmmFgU19ITDz2Zbxfsy1c3aopmMiE7OI1tAKKqoLtuOS4t90mKvwf8xYhIq
x91czN42subuBhsB5QlDKw/N1Pj7xGScpwU4MdurXnvFwLSvUzzFPR0XbmC2VGWwIUjMqbhqMZ2+
zgYRlyrujuQP6hXNn5yeKjpLeY4mbL9J+btdEp2HLqNEa2D67ys8ZqWwn6uBvYnB4a6QuF2K2n6p
kPrIO1fTl0x5wdos+mQdpkF5srX14uJCODpVQOuk7ZEwD4dk75CxIq9etjsjtZqHGZ8AOpRp7ZHL
TOZhodyC12X6THhmTwxtOnAh5IQk5Xjzw8Wy8Dl7XFmrtCNYHfbGOa5CYN+jvM3a8iskpwnf9Ujk
yo3VZmwwaFdJGe1a0HTXduM91mn6zaGkDdMDt/uUjJsuwFUceiQA3dF4FPi3nkyOoOx0lOesfPw8
7UDnQ5ShIFg5wzZnkO6ZRFK4igTfvxjw+yknYMQWZRrN7cmY2ZJQWYFLvH0tc7s8zEN2n5Ck2yLY
fBOk0FbS7Z7miesPMG/5YNldedU4RrbKByyKlDuG53gUGE8aL3kpPQaaYvLCrXA5AEdlyDmfozJO
HgCl/eh1bLxyNtpps1lUBicnJ+jQ2bj1cTI0VIDb1VPapDGr3d6Vi2fYyJ6NAPxflYfNTdTJPQYe
ThWTR3gM28LSe0UdXPB99GngkHEDhUJ7Agcpp1EqV9xHrErFoQypoFclpQ5ua/dHx66NdWTRlcWw
v5HIaX1/ldiiPZeoT+kqZOp5cCK0gXVaaibRg2E85ZE7HF0rVqfJV8mjLMfhWRaiemqMekatGbLs
JfUBIZKVkW+QIYxzoe3+Qox83isjwpeoInoKy+gdxda4mpd1jYSPvMyVw0G5svx7CEPFdtk+rHPb
emzt6DMwLOtL24I1HS2/fYHNG304LITxqu3DBEBaTxU8O9wYXn3qE+dZys9rP+PEEvXpquwrcy1r
iussG3etnivepch2t9KEp9IomjWCdISROaJTAKtguWb7vcBREAbbIMsO0AJwlsrIZHnV7sXrGg+P
Gc6iYKz2vZPJq6AE0sK4PL8UnGqvp9DjiOUla8tEahbcwXf8PPmWhTWns9KJTjJUelcWLLRz3Q/H
fOZPcEJZKmvBmousbPFRjsVTmyBBV3IU+95LW64ln00IRH7vYHqzZhS5REM9ZBULI+rgqmJnV+xS
6rjbZA01vFLLc+VK7+L0uhEEeAdr13uWtRM2Nn5diiPkAQfEbA5cTY3D1hth1tFhGzyzUnJBlsAg
Gchy8Y5ZYLw2HAc4nk7XqoEN0OYsRMbkfoHstieT+uaOnnPdBy6kj4krPx6R2si8dFjhmCOXNo8X
kpjLWNkbjm1kwLisp/C+EVaIhlxqyfnLdK7LhF+rb8V4a0zEEAQgTubHRbhRBVfxf88HJXrm/A/n
g8CXprOM4/76iPCQfE1+mqv+9lW/BapgDHA6FT/a15yA4eVvzWxLVkoEtA0AOmc49tspwfF/gfHG
+YGxJzmNJTX12ynB/UVwTIBKQNYKPoGw/ienhD8NO+EcMHF0OJJYELaXtNfvJ1gqcgsqGVngy55I
JstYvRrojWXhQCP+VjUJ/7KV0z/kUJb52x9GgQGRkAU4x/HIg/T+0ygQ1NGUGxkZq6WdBSmKe2cP
RxgputDgYERzEIOHN8Ut62OVEqH/3Uf0Hyauf355Ss7gPjAaDEzLNZeD0+8mkejRYzfMI9utJnGI
Dwv3irbP8rGcR/VY+Ga3Tzi9UdDt0lLVSXT9v39968/vOgNXS1JJb3PQ837O4UxAmQo3DLpVXYTo
JehyhO0Zu0iZLMahOuip9ZRUvbelevSx57N4YzhZY2/OjuZU2ts2q7pbexQfjLOIXY+1u+fMY3z8
/Q+60Nd/+qA8CIH+Qmb3bS6Uny4Pmi4oYQ+Y2FVdW5PllunDbPQJfG76plYuqJibmXmxWgNnco5t
WtZPg+gYc7mVvlN9/cnXilvTiZPrmHa5azfBWuVK+uW4+t1tI8Y3qo0g4lCxd0lmP/qHyba9OAP+
eKVBfMefwOmY9kFO63/8qOt4gA7b8Vh1+xyHXEu23i5wJPaGCZfPzrYmCfYhN3A6NYJSknLZuxGF
Vfg1HTIA68EUM1OQmjFt01ADGFWAGuZ2jxMOx9Wcfwl8Pf3LxPKXg2XrP/3UZLRsyWiZao4lTvn7
C9SbAxc8rMQZTCf7xlLyo1QNTh2sFqu0yJ9Ak8MxKjK6UAo1r4fke2rZ7T9dpct789N7xzrDskU/
JNYA/6efIkwn9Iup0WyrMTx1iqY9WmheGLbtAOBYuzR01UpGwLe7JH5KhDOf+3Hm1E+Lxxb3kvEe
VPkRj7D1D+/Pf7gsWbbI+XEHudw+/k9+ECsx4AjVEiTgQOCoVYyvpLrPpNGeZBl/zG7JfnsiJibL
5oEDHwuNr10Gg+BLouadef4d9eNqZ3g+NqWxZkhlzcWdrJitMR78MNCqNxPI1X+4HH/c2D+9pWLx
yRAvDVzIuD9djirN0wHvrLkaavvb7LVvWaWDDUvv0u8xXVfJWO9sr3iqeifZeuV8mzcD4RjTvf37
G9v5WRtaAr4umxhQNaRzLYmp5/dXWO22crYG3sHBz5J9WfQPUqi7OZ0PdAAw2U6jQwWwapVaFNtx
mGIWn+md2dSvWZp8B890zyJuHEqPlF5klhPt4iFfZvFWB/xOqzD00U+D5JnByreitUlK0XnOfpNs
fVzIeMus7WLhisY2VslDkecfHjFcomZ1spOG12Pu07RiGRTpUL1dhp2/+V+8BZ6HIcXmWrJt66e3
YJKitnXt6pX2kerpUbnVcB1byLfrerRPpjMYd01b0Nu10JVn42CbOb9BaoDE6Rdo4AjWsyh3rj9b
nL2cnla0D3BbDojeR7SzTwZuF10bp0SXzyz2m0jVHsDyAuP48M6Q8CZwsnsd9lf0Ve0zjHErelxj
ePUsOwiLd2bcRjswc+Y/pDL/TBdCGRSeFZhcgtaSzvzJ4qRbVwkoB8vzN3QfHI9MDdUAIdQDXW1G
ZlX7OuzKTzQ19ylxU+Q0DBomtYzr0jHxYsJX2xhxIPATmDCKMFR/2osXGJgKStoo1V7BN6KIKkyH
Ve1CWKbEHhRWNcod0rf5UJqze+YcShguj4HRuNY+i8YlAuD33yqRWHCAholsXGKcApW+t7ILd1bq
BFtzhtGq04c64yQYDDStQRff0g4EKk7N9K4nDAydKMbuzDzCUjDo/dnHP9XGWyNM62cVGMPBZrRF
PqhIL3YzbxErQkCtfJbJjCFyBAXHYaAj3kEtw2bEybGzxChA5GXh2YtbvXXKXuyKYeIoPhHyw8p5
MzmF2jVd7x6A5FBQUNMSVU6luuEsNGK9941NYo1yFSks0oEXzjCWp/nBd3rCdDOZAmtSD6MIbnA1
qxNkO2crvNS6hA4h9xEx4mRbvb+dK6YirIr1UTX9noGR2knBXIzYnkQr0evOQRKbexhqU34tsPKv
dR4V62yU9telkopKW8YgrRuJo5fInHNfSPWq4gcFOD7dmlPnHtmAWOBpPfch8gFyVooiMCOlv24c
sx+/kHMMTf1dGlJ8joPdbfB+qm3b2ZyVbFzH3VCgspr2sapCdzVRNIfHe5F9MywCgDia1VQTPYGz
Q2NFlZORqbB/1K4ZP5ee1gRyG0IS1lC/9FFJ6SRJp1XsUuzQAVn/1tTCfAVHeztb3cw5W1vNRsah
JMM7RNm6ydjEInIp1iN2TohNWf7Serl7aNlqXwaAsFun7ymJbRrSLDU5AZL3TrX1hzB4tWfKMNso
/WqUihgvdYgZfeOe/OjjkO5g3DfFOgR+tJs5YNzAHyGkqroOICYa2VPfuO5mJgKeDGLa2v0w7fPe
L4gYwrkqyryHQ183hJkg2m2curbpVAjzTS7r5JIPHgMfQSav3qAQ5Hsz7KFmBXniU8Lg9Ilkw6Wm
W5+z6qkx4O8X0pwYF4aQ+GDfjGxh2K73fUtkgUDPbjZV9ZA6ab1liFEecXAau8oebiJoMB55nhx1
iUrDBg2osb038kzDsVGWvZrJA78GhbPrHMbGMgSo5xuLhwzsE/u+615lyTXhhocqSfp7HngUTWD+
O4I0qM5hyAk2zosRCl8TWI+jpeVdZau43U2t1mdPuNlrMiWfJgY9jNiStxCJ14uvqzFqUWBZgV+z
0uywAGVsMqGbEpcfmgQdwcR/2U+sWGEff8O+Y7+kkxZr2PbWwVC+cxKGl99mUR2dDNU/D22I1sHI
9M4fnJNXCHLYSavXtZFU40qbaXgFpWzaEuwilxh0+hJXOrwyFbFWON2UQ7eVMSJH9+KVlj2nYkjq
ll9El3NAQlM17L2dm4gYggoRNBIIohnP62PSxGRODGFVG8ecuMaUQXXZ2VPVbK6Qn8N3u+zUzu/G
auMR1H8vmi5gRJtxwXVipB7Q4KEXrVsZM//mgnw0h7T85O3ge2E20AY6Bp1meU1+kHNDdQPjeMI+
xKI6TcUSc5FhdmqTiXhG0oX3UR+We/xKCBv20ECLDVmr8AMPF+jN2TFsNQ0U3iyWt9uJwEtNjRGs
HVWYlE6XA+aM2ma7CzJx8rZlWvMMCGmn+eZjJz1nFcs4CWH/bpyj6sEm87ZLqfpZA6F3jh781JVu
deoymeGeyKKQf+na1Y0S2j3EvfKX4CgLD76ZDRvi6Di4UXTV1jSs2nadHnvE1c3UtC6uKPJHVLS0
+7kbYaVF7hOW8qCmSIn1Iou55MAVM2BO0yc1s6ypUJRfk1Q+lIyOALIhEXqBeqvHgpCZ4VlHlwAw
lUuaUF8LQmvvpIle0FYaAkdXMBQWpvXIs8Ne45zpD6WvODFIO9vjWyyueq+acG7CPccsMkfN1vUD
44mlBMpPb5lPbUnmMhuGqyYM56/25BMDsd3oqhqVPAFTnm5d7U72prJMKkLaqTtQ1/nFcBP9mLHn
82ihzTTjYE/WHdeYpmVmBkx6dkxOphujZOxAgKeoXjsk1XmtqTbFP9ZnwzX5DPJeI+rllRuLft1Y
eYuXzDSYNBGm8Q+14er9aPYhjdKwkO9rnY6EoQg5+SMtT63Xh298XqViXFB+pHD27inIJPhfD4pP
H6TYlEFIgQgE40mY70XWkG5QiF1fs9ikwEGnxiM5YbazDn6A7RSlubeiJFR+CqebboPBvLGGaH4J
ufM54thheONnMosP2H7ah8KqOfk7M0/UIDTuu7J8MyeD0HigbItcK8kyPC+3lapvRdrIaR23ZjZt
pJl4O3RvWK09wIR9xEfH+iWmN7KZ45ml8DWJpH1oHdFzGNTfEyTodZFN9QVjLnczh4bPdMhBnIEb
ABCnQXI19hWVOfU3jZV1beTafJp6uSRSHKDMWNLUxlcG129leS72QOGvxyjRVGCa4VuQFh9ZV7JJ
TubqI3QXF0dVLikw3Z3cMJav2mvLY8xZ5qUMyMBgJtuIurXvqjjY5EErtlLGhyKMkB0tCF9/vwe2
fj7icSAGrkfQx2FM/OeWvXie/NKOwDJqirV2/4+7M9ttXLu26K8c5OU+0eBmz4cEOOosyZLcty+E
3LHve379HbRdFdt1UpXEwEXhGkEOqlymJYrc3GutOcfMKn9typRyqToiknOJ2WvTzQuBA98j7AL+
nFbh7ne7o17pzLWC8nZbc/OB4y2HX9Xun0sUBfalrZuUJwYqWe1z6S5YyXzIuKP7iCc/k2Rlbai2
v2O+5y8yuBVTojwJPwk9xX0tff/PBBHjL3pIs77wXa+Cb/T2i2f7av/hD/OXLuRp/VT0Z09lHVXf
UEjjv/x3v/nH07/byySY7931Mf6Ot5/d7eOnv//tfF88PrnJ/n3C39jMfPmx12amfWApyOmpXRlc
ESuhUDS9NjOtA8T2Nj21saASEGb4zjebiDhQaedYUD0pVugj8a1vkgf6nJRgJADq3xwk307ByWvd
/DM61A99E5kmq6AxSneP60W1xnbWu8ZeaiQmWWsuZIzQ2BYhZWvoI3ZvtObM182EaAQ5nw62e9Y1
/q1kGRdZUq/enbK31/RHUscwSJOq/PvfRtLrx7bJy4ugt6nbZLwp1NYfX0ShNxK2eb+krRnvswju
Ip4bmT072Esi3Nmr+sk8M42bKFP3Qa+cM8+5DlFbTkzRRRNfhHed25y2abStIuN6UMihaQJiA1xj
ihTiovOJFbXZX/JA7aeJRTiSPZbK7r5qiLBxVZZqbYx3k6ITq0atnLbxBTHOFuXMXlWiTVd47GFL
8VTV1jG7Me7+EHk7OB2CAKLkpDbrs1IEYO1hYMgiO0EgQQMyRD1vlOyN68dAVo9Ktzi0dLAejLeI
lUWS5yjFERUWmThOjslPvUrd8DTKRrxSYz+UWADCwJ3nhCNPQ0AlPNvyaVdlG2E0S1MwLdRarMXa
kDHtxvKievVtjikFbVgxLYl4PcS7ui0HhQ4opWtduVMEnrQH2rPOsR8bvYPUZAc7hBXXVJodOQIU
b4F3q3vSUVsFd02TUZW4GpSJUJ9qantGVhWXiBzsaEKSZFhkl7nUwIsQnAlJlSM0DOHO8aSJPjaK
HDUTi6oRyIN7dcFA/sjrR9xo0FxrcnLiU1LTIDNPdZUwpNjMJ3LFiM4zruseDKRs3BbgLETDPJ1n
3i+6GX9x6RumKSvGaOBhqPB5tSx9UyCEK3kGw4tEhMJQllM2ga/+TJvlPEAYXtVsr51AP0wTVG9R
HGvTn1/76tgOft/eGvHHioqqfbRrKXTXP176BjEgbhDiZFacYdNIpbEcfMTRkdtvlJgI3Djwm6nW
OxopwRVy04zCtMquspHQJDHEnCTsBinQd+z+KuxQPEtRDE5tU8Y3G1sXRaFcVG2+rGXfXOSyfa7n
4tINAHXjkVQmdViAlyrnI39gYvX07YULCwRhRq4Xvxoi/PDsfHmzPKIszEyKTb7OxzdbDIPTewO2
cdEF5M+n2yxJhrVtkrOim5tY6zAS48VRLPxBeatjLXYfckEYRp9YmwYxxIRcl1/09fS/+gRUXWYJ
1pktqPKnzmjWpm7hmT0D+7FaVdN6l5eE7fBR6dOgiK8Gsj3DkeNPDdmE/Z0BIEuXLpBHqos4RXZI
+IR1aGb2XSand9wotErKS3VI7qI6XKMqnqHVBghboaBusd6FEfVv2hsZHbL0vBLtXRCLZ1SpJMpB
5UcDid8ClLN2YrN4kJRCGBhs4EJLMYuk9VEGts7FsluStzztyvC5V0d7CCJXXZYI73a8hzHGU4Wx
onm+SwYMigEFT4wWSa9Tzn/ddf9x4bYEYzpCYhUdK6T1qTnLsojbuOfc1S61Q0j7fwKkNyNFJe+m
dn0fWOpSGYI7Kh9eRAqOAADSLI2Do8Iy7lkot3UI3f/n95T5eRYwXmb4y0xLY5/GC/z0TKvN0lAS
mXsKUQFQBH+jQbQ3cQq62PzVZjhJbF2GWdrSzbPTh0a7AmQlL6BwLWXJeqglcVx5kEKKNNj6vrRJ
i/rYSNLDxMWzIRMTmpnOPByChzyrnzOtXAWhhO/Qoi2ABGCiucp5NQ6yY904DbAOh3q/SfvwvArP
taHZOLr9VCrexnUY57FhBQ1G/PwUCcSu9VFoafa5ZXanFNxncd3O/QDRkY2zuKqHB69RjpKWiMks
I4nOkR8L0Z+5hPf4mJ1wDQyndu6tpN7caySeTZT+zHKTky7M5xV5PSJCmBSl50Y88BddMothov/q
7P+4oNErVZGrjaB4hq4f73E7Slq3iWntYpuywMFFd6We0IGRjy0D5ZYdqr9YQscV8tMKylRAtXSm
LqhKzU+fdpi2jj5Ql40lM8+JfsxklcPdy8cbVeplZdOG6fsjLf/lVPIvlg7UqIyqkaXyX9SnHzZP
sItpJ3WY0HjD4cYtc2RyFevxz6/nH9yu4/uybGY3bATZ3VufTmlOTdZKLstmZsKHkrBCGvRXZgH+
4kueGAgVK1WZK0jOllmoDFziBNb/4jWMZ/HzWbbpkwlGgmxKf4ASAoyRFPjLALAGFFZ9H24Ifz/u
oN2On28QiFNROxsZ/aSr+GdVqSGd0rxw/vPXoY1z7vevgwkf3QLYODw2LR7en1bryhR9ZJiY9dHt
czH3JZo5tFsIlqjeIR7UK0MdZEZ+1p2a2e2kxHgzgQpi8JQXFJdGcyhcUcO0Mo7cqFjXRewsrNEn
0Ms1Xvscr1WKoQTnsGtyfJJ3WrFjst8cwia9qFERopIqJlJon5t+eSpn9lHgKoj70Tt2fEBYA0od
JqP03BbJWkeyJHDrzjBWdLMug7iTZmh5FG+JpO3KSDC/hYQn/OKeoOD7/IEJqlTGFTK7ewIZqDM+
XpuiLT2NlMsM5yPofPZhM32o18y+SUrJBRt8D2ok61pZbrSkv3AApQRZnxMpy5hAd4o9cNBHDH5I
ZjrluIus0yDu1p4vrfJMvQwaYKbkFJtTXUoWeOStVSpfStiKfAWj6eACjAwQ3pp2vTAhcwCvsN3D
xIKmVysRl6dXesasqKp969J4Lz0Yle4jHSgid1MnOeKZWiy8gQ6MbRLDRO5xf2UhGgfWqnjeURg7
BUZT02d7GtNXmjRlHQNX8e9JZAIRFGhnppziwgmwetqpjP2dd76hqx/NGi8l3TIfvDvFbkmKoKGj
H+kAJmY0rpvrLumTO4Ik1GM6d2KWZbJyCU3xMkVRoHqEj3HqcPFobWdea86gHFlaeEcjGwC53Ac3
TYPlT2C6SxvFWaatFqyyRj7Jes/Z6HAJ8YKh/euGO8Z6E7N3ikOiqlvGgPbU8A2V0NSBKAalREFp
ng1ktabCPkmSC0MBGpls2aoco4VYGhqiL8VXj7XIbHAIkv8sS/kdLmMPfHo2dxg8WRWskI6xON2f
7M5yq6s6BB03RJ50hiAzm+d5Xy0UxOzXkRzK8wDObSj3FmY4BQZf7w4Tu3eaLZ1DZot9hKKs1ZaG
NXLITXoxdnfthx1dWyxYnpCP05RuXVJx4av4hzoN6eqgKf3UzxwGshLlTuYjBGb+LFR8+kLKZwXZ
w8jUblX0Mm2nN3NdDXcG5VUjvHsQSGxnRk9dR35DWbvXMRE5dG+JjG9MYIKer2wiQ9zrusCtW2uP
g1xvO79LjiPPmiuxdxS1owJVPiFdYYp3iohrwgr6iPl7OrDvgF91Rh/4Qo31a4hNMBI0THVOfQdB
/CGKGXQbBIeEDCSdkb+RKYeMR55ULwaTH5JKIbwbufIFU8zen+Qge0krTaDwt3eMeSDDdeXcwWYJ
y1+bxZ5Gp77yd2hsEDv3DtJidSaIvOP10Bv36Q4aAzveqdp27EwcPbXWbp/wUuMhugoLsthKjGDw
FaK+mAWGFW0CESO6EBq5EqnjYJSUsXGpcnxo2mkz9aOoWSQW/TQpJBADR2+5ctq2R4BuoMSl1Xjo
1Wa/U1oZTBDbxijhPOrB4M3Zl1dnRdfAiGxqfEVGSCMfs+q08pBDK7U/OtBdGZZnz9Sw8PZ+r4fL
WImKxwxMCROzLL4ZUl9cskNwp8A8G4Yekn3clX47LaMoJoaiQLbr4O+ldBSzWE7uM59AO+R7A79M
JURCzyu0fJzusfuurHHEK3f1EGfszOw8XAwO83OvARM0BdOENYlzpKxdao+NYqLLbRq7fjAjLFZ+
a1w37Tj04olCihutXn1V+k6/KqrAXtGOL2e258lLI/Hcm3QYmX96c04PooIjkZCJ4mhMRBMZ9SEC
XPMQ8qJ96NNAVrWhhZejkT0cmf0WYto1Ohimbmk97BuXETwylGNMW84Ml0blA+ZXASRrFXOlSiLh
QcLSzv2WzWVewLz3KC7gjB2rTqHPLc2hn46XdEyhquRzKiss2FR+86onOy1GxGEGyZEIxMXoBS99
cWwjQl8wfVoadfic2faFppfXsNGQkg+cLSykW8PRrmN3VMUYOyZHl5lKvnbBUJn9Lo9B1LO7xo/u
UqYeMzwyGyIVbqDVEMBoZiee7/ezRMDmGeRIXaSxSotTZczTe/UDo/E7R0h3gcfBVPSZtAhA9DYl
Q5QMfmije4d1pNaIInaBlV/Gbn2MAAXkY63daxL8jrI4V+gHz4dIvy5sGydjVRI6oW2gAiwGnSFB
wgAMU1k581zyK5rBmQRS8KxWTKOHttuqZbZslPgp1zjXRC5usKVeQoS0mDiK7LhFhp1oujMRGFVB
5dlPiRtsB784Yox90+Ezg2TlXrY56L2g01mHcjyziGdOU5BVrKhxgEWQE4NHdkOU33PhoULXZPtJ
DxkGINpaSL2HqYH1QG38NYHsxIsBueMqOG2y+LRGsz9PEo2TXXtLjAntpBgRJjDVmLA9D2Fx0vgB
PwzvrddJrBnMw5EKGg7STUMpn5TpvEjjK8bsNiDb3OUZoqAtY95Uwt7UQZ7PmlouD+OOiEPSkI5Y
UVERR/JWbq1iTn/FW3j4yxlnp4jo1WGrwEaKIVnV6klOGHkmArCjo4cYAci0FtplWxBH5qWnYd7c
UpBU7Ip8qKdp8wR3S6wHPdh2mp1hpKAGjGVlx8V/q9r1RSzSYtkY8fkYTecN7rro9HVmgIr2ZR2S
qLhqfOPGS8oQgRuYFrJH0RcPj54mHpl9+xMtr6+Vyr1MA2oZLe6JkdVIgsjgnvXRVSaVd7RJt3Wk
nNmAy5uYGs7EQe0PZJZELOc+uAhFeSbz7F7rSTYLjWab8Pk0BM/7TXxnNcG9J1c3jW+dg4rASoDl
KA13uWZuKtq2eAmLw5Ty1vXjC0+3r2wRnETVmBpOPp8i+nMKR+4LjwjNHgCj0QXPUZ09NiDLmUvs
U7xrtPayZSjaRV7TGSDee542ZA5yh9RKqICsainRiruhzhFSS8k5BARCTwXahcRmN+GUUymsL4Ks
PA285tpsOS2iCHouXgCDoqVu1Hx7SqlJX8ioloGLFs+0hr0VtReqyczSbZ/ZtuwwpMHfbmkIILpd
BipVsa9f5SoAvsJAnp4QfuOJ4HEUiM8ZYi9SekPU9QVGUQwyuaE9Ral3XxntvWhs7Jj4PSzBlYEG
AHcIzt2yXqchiOjSak7CcHiS8iafpQF7SsiIy0bL5Wlg2zup6Z7CgcR2NlbY4tZtV24iK7sqtOYu
dBv6BgYY/qaXb1LJ3nGJX+QGjSEH+B3PZu6VgVamnrhPekl2HysEgqjQuPDlhAk0Vv58cG80z3mu
4L16MkVC4VfT0ObRksXZmfAMKHwGAcutJc9yFd+MPxbKRnsWxcFTEoDrZjOnTFScD0dFbZKg0iP7
dwhiAbR5FZemMuGJQFo7qvRpwV5iWnsIUXnOSjjfKvTvvkjWEWfhME6lZM4gKSRZBf272pJUTB3J
QwyLSy2ntEyw7noaA/OwU0HP8JAxynpmeC1WpLhYD6ntoaZRGUcylJw3frGMTOJq2Rds5bp/QsF5
JErrlm3acVroG8XyL2CvLz0lwZuvFZCUJXOZeU01dVVxXpbdsxUQceg2NAk4gwpv3aucra5Ao9Ri
xZgif+LmaTVIx7KGf2GQr6uqjCZJkrHEFuG+ccJdSgLCxBg5g7GqBNOs1e/VJj6D1kGTObcuTVxU
87oHJZIZ9SPmA86pjI+9MRPybwZ4i6MDBjS6mPlB9RiOQl5A9PENxFTKkJp1RG8z9gJR0rGZT2H0
RCa8vUG9IJbbX1lOHl9XNKpXtUD+h6iFyZ8fyNe51Zwxk1eR04y0KwAkchPv8oJOmcv+b5LmVOdy
2l5KmTPsFN10F3kVD6AQtWBrRNi+QU54bFdrjNErW3GxGuZAalBLcI04yqOTsiIYnM8jFT0iq4va
T2GmBBeSrMcwccv0yE6VgU2aFwXxLE5x82FYGKrrPBa0382+50g5z7cCkCIBjCS8UBAgImeRjfAb
rQTEgqs0hKLuVr51ZPst09sypFDxOonYynZ0yWeZrq7Vgdp1Ult9MYnJ4ZCmTmYbs5BQ3olpmBlb
dt6U6gt3wQd4U5hVNc3K+iKK9D1C0UmtQkuiARzuiazJdqXLkiZXbPQM2QT6AXRPtrx+1iMkmwo7
vCgyiEaNZ8oTOm6C2k3VJ2IgDaKXWPt15zpy6EwI4a4s6zR0e7YAyrBhilBMIzgxu7Jg10CUI/Dq
IMDI51M6dLLMFtnLthTy4aRgSj+JRu0pDydtdNrcmn3aziWaydzb/j5JvWcnjqvjwcnpc5vycxfo
j0GsHINuBCPQDocY+R6AszIlwVxixTA1MpudPepN7H66d9uio0cwI7NMOemRbjBaQFmeT9VcbcdY
sU3RV1PsM5AsLRuZGeo+cEf5wnTdeGXC/btl4gLiwsZpGdfsRexCW+QmZQWM3HKdtbyPuijz1SD0
Z24OnbZUEKxdN4tWnlR0h9ir5Nsm4MOwtSGcW2U7kACudCdM2rrlEHuHFPaQpslQgHBKcyGyl0Zf
lRMp01n3mBlrFT9WaY+K6ZgL02j9wwAP/RJ17sYCmWBVZnGcKVq7lGRt3UQwYWP3aSzcRV9IU8Q1
aJMScSs3lj5Ne9ecBbUprmXgyuM8B+2YGFaQiIaF2YGBCUlNPs5sdoaCEuTQJQKY3D4J4JmUsUkg
I5VthGigurCU2aM+JxkqlDhqSVR7atLmttMBWrfVw5myho2S3rkGO7YRFNUlXFpuuO8GgyCayieT
oPLuyNhBuyGUCymB1Gz2OZ2koRcAuG657nlcWfpNisl2YrBFW5QY96ZKDqcGs/B+GMO48fQcmvWd
J9kwe1rjuTIhVIeoMJgi5eki0wkdxKR2yERhbJGWK/ik7bTGcbrtA4NwXwIUcs2SQN/yeMiKmNpW
NadOlyMmcvuM2lLNpmVrhdMgjcFjar23GdstU276aoEPOZxLnUJnxyFqMPK8cCrirkLvPTinVta2
a7RM0VHj5ag6FMwIcq1Xa7mt17GwpgMl9HY0Vm6BnOTHWWCCjjfUJ1vk6jwukZVKITwZNb1NG2wG
GeLGRDYvoYkYk1FR8qLpzIeCfrPUw63lt9lptxpitlrRQL4yHDUmkAIFSGheEBFm4x5j01DF3bSE
ZzaNfCoAS1uXra6ThGGby6qCJaJiGoZHX5XHToY8xcJ510+CHGJ8YJbiXC5SWDyBVc9djG5mCMgK
rxeAJBypJ32cxepEI/QYpIo5JwrEWcHdsadVaMtzewx/twpqe19Sm3USVwE6JkdlM45rcMp85hSX
fI2/WCoXpDIvrTphkhgiYOoqbYWZfmvWMOCzPF51A5iquAZ6FgBHr++kgEGyqmBpNNEDzsaCc53m
erPWjbaeZQZJIAw9719gtATiSleF7x9b2TpKq2gZuvJAaDriXmzUU1mA7ER22bOLpu5wWoUsiZTn
ehA5zs5Qg3kTx+Y8gSA+d2VitKU+0KinalLpIxJUqtY+IomwWvadpLH97ZVxXYXSU8hc+E6Nd0+V
ml0nqvscLS+BQOz1ugwJEz5Kfp8a4zxP/MtORktHg7GFe46Yii5evS6xlLctifM1erk2vgHqXs4c
6jTyBzz1MPc8FWrWqK+17WzfloM2r+SimnuudB0k3VOR8UTvSoGDPkLm6RE9jtIFyljEXdNUJCUI
4xlxtYEB3XQJ6pabJU+BByWtEG8HGWkJsbG19TqdK4CLH3rkizs4VeD4PLtYlcDKV0mFXGfIsjMn
UYKTJBdneWD1GwZGkOMksbIHCTFfG2unXSbAs5RSeWhyxFlZ57eOpJmAyl1qlarNZrLcRds04QoU
YJlmEqwqR4qeccFucCKTzmeiZHDBXf2iD/5D+xlZBpQpCyvAqJr4nEJVayWKQp0ntpEOD5JrzltM
6bNUi1jiHOvi583uz5MN5CH4WaC2oQ6xGHGMLd532gwrrIdwMBDP+4O7MG1t18YmkF75pG2Purhc
dVl3VvvfJjj/Z1Ke90qefxw+paNUpnwR9HwX+LxKer7/8ffQ+6iqNdqG/rVz8aIYdUNJKv0ZVekf
fz767tN74c/bz795GJUDzcIsMLrADJkJ6TfVj5APGI5hxkHxw4BG4xvfRD/mwWhxYbzB9BJoyvhi
3kQ/GnAUsE/4sgwhI1fQjf/Ewahr46D93RRFRldHR1lXTKx8KB+MTxOlsugSNReoRpra2ogisQ6d
lImtJ9FbV6v21DP1eKkaeXjR5zwoE0w4xKOG1zhQyANAyW1n14XO07NK3B7/bBDveiOk/VSm+hni
N1KVGdKcFcmw5ympL8GJziqrtK7SPsp3yPzYqLlRczykYX865G1zavvFgxOEEPVT6raoEOyn5BSS
og8niOWTLYAszyvxmKWqT189PcUpQTM4N/JL19f1VRrRJKaVOQXhEAMyGU4TbxdnurfodfzgNE+x
d8+l1jbmCHHvgoZ+q+43C9UlyCBvQRV4IdtvtYqvDBfspZbSKMBUpM8djQmKkeNZkElvq6Ehzaoo
R2nk0xzU5RO/k/Jpaqgk0g/qQyTZKYQV3AkuCuJK8FRTcUscxg4OZS2M3Hu/1B8yX8Ep4KvN3AkD
WgGCPm/e5jZC1UZZIz3hcZNEZ75aQJcp+kte/NxupP4BBQXmBoewnWMxJIhjfAIBDNAkUwLhHdJW
rGgZkQwFWY6nBD5nBKDpcVWHh1KIK7Rrw/Im64HW4E5vjloNvzbQgnSey0N7VKh5ujHKSIXt34VH
rS6ZW+JnSTFxBLYa1VxoCRgFmInx2sySC6z5uzyQmyOy7fJdR6tpUpW6ejsG3DAoRHk2TXSqsdqS
AyDXCJBxRCBpkOlCBEHeHhZazvKegJJUEa2vhGue+4IGJNFxKDtjESEOSShvhl6+RK2aHpmksPB4
b+LTpOo3rqZTmQdA7iS4Qvx9JCZqhF52SMsFH429kAPiUCdQMcRWror+3CaHtzUCa1Z1MjVh6RjP
LUiBuRsW0SLw5Hu0RsbMZVeN4YEdeFAp56VzJAwp2HKuMrq4qYWSFj9apqfoYxU52/oNc1gBEAwS
+LDwUfPgoAmzAZlGao8TYcTQnlCTGWYOaqzAtdlotQRbtNeZVMGG6YfG2BdVwzVouvFSqdmveoD6
uCZkRV431BHgT8px+y/inSVH6coQGaD2EDJjUjOtJEKGT9qoSEMqimoTmvaDksfpAn2DODJSUp9c
/7j2irnbAt7ymvAiaKA5j/tSYhEjNVw70dCsm77MUG81+JIMlN8h8oCl1xQr1+uik7ikuQPvKL1D
LU42hwO6ndlO/2hEAfCGSu9nBNewOSL5CgrRIWpwhCGhMC4zOzwKy3TYaNWg0rUS1QrPSzrlLqlW
XGkwiJqgv3GYD3pA5aGmFmWWzKK2S7bjYkpDKxFrquBqFcJhmCW0Mo/LIS+hkHg9kHdF9zhXphad
0fCh9dAVMM905iyqAvvVNUJKeschMTkOg3jbON3wXHOrXJQZUvlJTMAzwBWvu01aZdzY2+ncQdq3
5UPKwDZBgq9dSLRy15S3nVeJZVfXCgD6TqKdqeTzNI3807hNghT6iROtJRTsiy7LnJNMyS9loqjm
livRI4vc2uBC9jOEH1H0wv7tn3OzyR9dN5SPq86kTSXrgXMvG052ood2JTZ2xeHByLguGeWt3a1x
NaDWyoBXTkAgG1OXXLzjXLjds537Cvj9NGRB6iX/WreyYcp9Hxi8q6RbqbUhn6A3FLtaUARPAhMa
LVp9xuOaoxrNrDQchG7kREWEC0ZFuZSDwLr2XGeY+JkC/dTP03kWynTeGrP3z7wyj9YyGSU4yGTf
OW5V15xang0kqxlSY8VHmo+ekHApFA++Ipu6Xcw0nqTmjICBuqGZUTYMNWNJEICjtOa9LTfhUjYT
ec3KZZLfGSAuV6V5UVZQKRi1B2lhbYAQO08G6RRTpSNFZsJMLGfULWucI8Wt6J6izPJSO9wThubM
rDQiDbpG5qPRNickQAblFCjMky2lkQ/1IszPg9CftQronDJjiwsaBDubBT5kJeMKmdmuSkXXwrua
kmLYPAgL+qRaBuLGodkJgciBRm3bCdnDCICYYGsdxRj+JW/J6Fm7KWuEGqy85tzCHjk3o4p4j4QF
cB0MfXkr/EhcmVgEGHEAwk6ZsIHc0qaaSXbIJKwybRUwSrsSKV5L7H4buaizPWsLi0JK8Hhpq8G0
DiWTKVWSwonpz0wspANgJfS0Zxoyf2YUwaHFo4YnorAu/LJBbtbXoCvD4BRC4TZwlLkWys2OkK5+
3qAxmaR10PeQl0Q57VQ8czEWYYzhPYlKRV2cdgotPLlG69qhgr/D9GBRkNuU9p5lTNmjlwvfArYT
ZZ286bFYkZuRtFcgj6MTzupeEr1znIOSPicfMDozixHj1+DKWFhOCCNIohLn3fFEM3fYl+GCZw2P
WYLlQbJVERPs0t8UqbEhTCydtmrmLSgHmqNk6Oj4t8QYOYE0zaRs3vtwi8Y1dRH2ETe7GOZtxlOW
RKLk3slz+GElOXVjNl0z+BtCweh5w7pdU+91DKzo14UKrFaNMNR5XOk5ZqWknSsVza7Si5dN39Qb
xwAVjC30KA7DOyc1HgXtjCEc2SZc06L3iiuttpVTrTfOYttIHxg+UGIzDaSqcSOMAc2ix1kzIUCC
QZ1hx+eD7vprCNyI2YbcXpalRR+5L3a4lEuEknI/a+x9AAp5mQ3oZ5H2ZrPEtW502nXLsJb30cAK
L+g4xqTcYPjCljA45xIEtdMA9udKDyT5ODbVcum2EkF4gB63mcGzZnCsQ4SH5TSLlLvS6f1TTSYq
WOdHr8t+43S+su9BIs8GuOZTLeq09VAhl2FE0sE8mstlxlzwZb/9/6Y0eeda+MGL8F2WP7oIXrTw
F+l/94++6f3/+kAfzA0PaZ2wrzl7IkgveV+sIAv6VOq8vKQXY8XPjhDtMWnWj3gfNJX8C5RgZNRS
l/CFFCtKE/ft20I5EHj2ofKO/8cX36a0eneG/tU5+Pnb+9H18eNxPryB/SMpLDO/rAr/oXp/CrCu
jpCYD/XevzgJn47x7iToByYkGhQm6uu7pNJ6dxLMg7GmhHf6cib4F3z79zoJ8C7H2vSrJwHjEZWr
MHC48IXW7MNJsBUizrniXk/R73cShKWMJfLXToI4sC0IGzhTXk8C1fu7k8DtYBokziBH/t0uAXAW
bx/Jq/D7+7Ly42Lws/vAwH1mIqN//ZDpVb179zZv3hY8sMYWxvjFFfJ73Qds+Ebb0dcuAY0VUbVU
jcv99evDSRDiQAYNQ5n8+717y9C/vBRqB5oKJ8/E1PYX7946gMw1xhu9tth+o+fAd/rYlz581TwA
kWUaWPY+furageDx8GJ2+b0ueUxH6pc/dBqTbDVNcGivnznPknf3PZc8qlw2CNrbjf/bbQK4YD87
PP/jPYAMXs7WbR1T8MvXxz2AMA7k0Y/Cw+G3W/QExoWvLnoG+zyVL8t6vQI+PvyFyqJngZyyXi+1
3+i+V8EB4tj40l3PJhjVOV5GNPp/sehx/WOYAJnH5fHt27/bIqApZHR97SQoB2O2EM+2j0999jyA
lLjB9N9uz8Nn9vU3rTCdgyr1dt1/WvnUA0tnWVDx7Lx8/XYrHy6t0T3ztU9ePVBZ2sdp1ffr+/3y
r47kfs6Q8rte/prAvvXVkyAODEAQ/A9B+PjFWX1/EtgVMmpTDfO1zvqNVkA64F9+8zI4AlmHc8lS
+vFdE6RAUaj+fhc+ZdjnOe9/8czHsa3CefvrfY9xACwOECV2vZev3++j17983av2Abv98WSOwFC+
ftj3gEgxAIn+sxr6vZ5930kdX1sDZfZ3OoX9t7r/44OAk6SqAmyk+XqS5P+g/vk3lorvXcWp50eP
L/1E/6l8x0f55T/41m778QBvbbTVI8wO2oUf/uHIgX499NN3lso/PrQHXlp97775rfX38nvefvzt
Df74qz/8rm/v6ttfLv2nYl88eICURyT128t8JbL8eQ9mbPDf9/lenvX/fCF//9uHl/lu8f/ZcSf7
Emr1A63b94d+rR6+euyfhOZ8P7f/3aue7uNsn3wMMX5d9L/6mufxCPGWztJ4/4l/89ZJ+eovWIDQ
jnzp6il5Gvz9H4fjnz6ce/FavHz192xoaNfx+w/1rRv45QP7bv0pCUm8tlm+fOQ0vgc81H940a9N
vK8eejveV0/l+yO/7RO/euQT/+kxTpMPHfi35vNXD/1n9vnaUF4f8V898EVdPuyTD+f5rWj88pH/
PSnZF2//y/hzFtcYJ02599WXP96VVfrtOOMD4q2Z9NUDb5EylE/vD/y2Q//qga/2UfT0x+P//JmW
H5fwtynQV4//kmrw4Ur53lb88qG51/1Pi/j3rcvPD/5Xz9fvM7gfn7rfZmt/9WMftxTjv3iInvbF
P/4XAAD//w==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_xlchart.v5.4</cx:f>
        <cx:nf>_xlchart.v5.3</cx:nf>
      </cx:strDim>
      <cx:numDim type="colorVal">
        <cx:f>_xlchart.v5.5</cx:f>
      </cx:numDim>
    </cx:data>
  </cx:chartData>
  <cx:chart>
    <cx:plotArea>
      <cx:plotAreaRegion>
        <cx:series layoutId="regionMap" uniqueId="{EDC84A96-ADA0-417D-A944-F6A64C82E202}">
          <cx:dataLabels/>
          <cx:dataId val="0"/>
          <cx:layoutPr>
            <cx:geography cultureLanguage="it-IT" cultureRegion="IT" attribution="Con tecnologia Bing">
              <cx:geoCache provider="{E9337A44-BEBE-4D9F-B70C-5C5E7DAFC167}">
                <cx:binary>1HzZcty4su2vOPxyXw7VGAgC2LH7RGyQVaV58Kx+YciyTAIkOADg+PU3ZbW9rWq17R3X58ZxhUOW
yQIxLCBz5cqk/3k7/+O2vrtxz2ZbN/4ft/Pvz8sQun/89pu/Le/sjT+w+ta1vv0YDm5b+1v78aO+
vfvtg7uZdFP8RhCOf7stb1y4m5//9z/hacVde9re3gTdNlfDnVte3PmhDv4b95689ezmg9VNpn1w
+jbg35+ftvb9jfugb54/u2uCDsurpbv7/fmjrz1/9tv+w/7S8bMaxhaGD9A2ZgcJQQlHlKBPH/L8
Wd02xZ+35QFPJE4SyR7uIv656/MbC81/aESfxnPz4YO78x7m9OnvR00fTeDhzsHzZ7ft0IT7xStg
HX9/fhRu6vuZa9+mD3fS9n4GR68+Tfm3x+v+3//cuwCLsHflK2j2V+x7t/6CzJu75i60n9fm58DC
KOaMxvLTRzyCBeMDETMRo/hPXPDnrh9g+f5wnsbkc7s9QODyL4bHpb6zbRPuPi/LT0EEJYjBYU8e
EIGT8NVB4QeSEEkwFn8eFPq56wdEfmRAT2Py75Z7qNzf+MVgeXNT13fPsv/zr9aHn2vEOEWEMUwf
Vh8W/xE2VCSSw4+nsXkY1Yfvj+ppgPaa76H05uDDwb9+MZhUW683zXfN2f+gPf3Xezes63dH8Njm
f9PPkQNCeCwpEU8aVHogGJhaKv50g3sG9QfG8/Tm+NJwb1vA9V9sU5zdOGBDn63aTzCo9ICC+6Ls
ft0/fR4dWkwPcEwALsK+3H4gPQ8G9fvDeRqQz+328Li//IsB8srBenz3iPwPHtL0pr55734mG6Xy
ALhoIriUTxlynMCW4QkDN/zknviRAT29K/7dcm9fwI1fbFtsnR5q/eyeyq365tnu/l8/09cmBzih
8BF/GtLHPAiOLYoFE4lgn03Fw3l9GFb048N6Gqi/ecwealt38OZg94sB96r1tzfNz4SKHsRMskQg
/OW4fEWLIIjAlAmJ5NMW9gfG8zRGXxruoXJ//RfD5FQXw0+1cHF8EFMKRo4+iYk4kLGgCOzf49Pz
A+N4GosvDfewgOu/GBQbq8GQPXvR2pvip56S+IARKmgM8dvD5zEPwWDQMGKU70kfPz6ep5HZb78H
0MYewFR/MYxe25/LB2JyIBOWwPo/lqUwOYiBISQJ2wuzvz+Ap8H43G4PhPvLvxgEpzer/i4p/A/i
JnwgBSw0x+jJ00FAIAS+JvAeEN8dxtM4/NlsDwa4+ouhcNbW2v/MYAkfJCIm8Ac/EGOIT7925WDD
JFixhINO+ChK+u44nsbh8/j3gIDLvxgQ6Y3tbpqfSoDRAQhJTKA43sdAxDGEJnRPO/iRITyNwr9b
7uFwf+MXA+JyKH5uHILAMAGVgmPxYJj2FPLkIMEylpgBl7r/7B2M7w/naUg+t9sD5P7yLwaIuvFA
qCBL9TMjDgR+GcIJcNl/E78jgWMKDuWxmfqxsTyNyNdt91CBW//LQfmbHNeDCX/Q2B595T/N7lHg
towxBKmiT589t0Eglr+//jlpsWe5Pqfc/n44T0Pyud2jof8vz+C91Lf38cXnffn/rm9SfsAEBzGL
gRLy2FdjyFRwuseYfmAAT6/2l4Z7ux+u/y/f/Y8GDPntl5Dcvvu5wR06QIIBPf3MXh97CZAbKcUY
nMTD8UB7YfePDOhvQPkylUeTfJjj/29Y/l4D/pIyycAPbD7VFHyV+/723U8Th1KHvaaPShMeWYDP
Z+vow+/PIVH6lS27f8Qj3vrZgjxYni8N7m58gLYCvAyXYNKST3JwAsHhdHd/597ps4RLHiOJGE8w
xOxN60IJhQ78AIQugjgBBwQ5hwSg9u1wf4uyAxBdQAdLUCIpZTL+UsZx2dZL0TZfFuLPfz9rBnvZ
6ib4359DF93Dt+6HySE/TMH9MaCHCMggj8Gmdrc3L6BSBL6M/6tltl+DFESVOkwnhqObRE44rQOh
hysxPi0ZLs++Wpwn+sSYgFF51C1ktziLcQz8kxBMCCzv192S2FYuxgGpLg9+fd1NwjRHNhIdz2Ru
5JCNozfJaZsvXXdujGj5xTrlmKkqjpv+xDQRc8c0J7Xb0tEJusk9x3M6olWvR3E+uU0Ha/sBFwTn
makKV6etK2W7NTVf0LWoW0QPO+n67hh5bduMUdM1G96Pc1ZVVU5Pusp6rUxHurdFMSwfotHQPl09
0llRIdmrnPvx3ViZctxOsV5JSmQ5uUuzoO5lYkyVZ+PUrckxlkmwivk6p0f1KuN3LBrWYheJpFxg
aPM0GAXckdONlxTm0BiNieqrZDQpZTiipZJLNZl0rha9ZHh1mp+U45i4Ogu8dpUizsXTUcjtbF94
qXOStcUodxYPw5UpMb4gRSHKFAENurYWXUT9XPosWovprNO+2ZYuGROV0Im/s431sWKtj9vLfOKt
3dZ1O0cvPaUL3YSJDvUpWnNElEjMbHa4xNX1hJvk7YyifNMQl8Qp62x3LTrhLlAjpveDj7VXjFUi
z3K9wkTbScsuxXwh9j1qvZ02cc9g0jUtS6NERLBIQ2QJPkRVBNcdLWU2RLZjSveo4mpdiqlIc0Jf
jnnF2ZY2Ne3SPCnCpujisFmHqaa9iirZD5d6WcbxpbcC+swT218j1pZp0i9Lk1JP40oVM1+PjQ7t
eeV9FB+L1upXPG6x3prCT81m8bm5RTb0Qs26Z3pTRTVJdjMNnUv7dY1RpxbbVG43RYNFUvUF6fIr
Z6Jx+iComzE9lrI3zariYkXd8YIG225D7AebDr02/tKitrtGo4FfqygG7Me4j/026JroQo1ct+0F
dL30ZuvyvKk2EZe5u6w8ptVlT4dQ7fLFzl2TkrkpzS4ECvsLM4v81dy7qOhUu7TNMGUTIXS6RP3Q
mNe2I2V9ymDbwy5Mqvtvqxb5gSL150WxYj0ezpKYKiuRhCfn68x5lblKJJ6mdVeIdVV4ytm4Zlo2
xXDEqpwnf8RFVCzZUtjEbzuelNFb15ewams5wm6meu2uRz0mdBP1k3VqmQaYdUM93Cy6Tlw1XaNL
NYy+99cLm+MmyxPdZnBSWpZNgod5MyyFbNJmjKF9NLiAdi2fcfV6rB0cFdTNi0njoa3NGx5KV11O
SdzZV1AJZ/3GWQ12I3gBG9JIqXVmEuNf6biP9FG/GLNk/UIFvyWJNDxL5sGjXcN7KK3ykf5YOyxf
BNJ27LpsxKrM0OKwZRgfVxV226hYxRtq4kpuJ+bjV0Wv+Xk7YHTWL/VhWVjVI61mREha9s5kZFxi
ZTDfac+PajLEqily0ymcDNu1YK/pUo2HrACsQjMq2tdFGsaBX8qirS97hqJ0sEIjlax6PqEVzt+M
qxjcpiKR5lcJaV411H7s23wKqtUz26E64KNhHRupGj3A8mt6XoI1rtNextPLBoMlrDVpPxCbY1XN
KLmqW3tYzdptecHejkZq1TRlnA0rftOJ9s4C0Ge8D31Wxvgwmie/W/ouP+LN8L4J9oKCTLEhYSoz
lEcvIyONmjxfMnmPjFx6FSLRH7tFZn00v5502HUBlVtf6jIVeuJno88D7IdxN7hcRYvGG+mxVsnQ
nvOmAcsqBO9mNRT6XJryjbB0o+N1TeuChA1vRa4qo7t3uMA0rao3TbycCFCpUoSL42EVuwSV/XFI
XOaSKj5aZL+tXX66EiFUHIMzoMN6UrS+3hZ4tbs4r2GH0HBCQw0GbDAvwHtNmWvhuBaxPSYdmFCz
ii2YKfZ25csrWidCDajoP3I/HDK+DEq362mej390a9SmrmGF6vs4KJIkrcLVJFIpnVPFQHeDTtQq
RUbbISsI/QCVI0cRrg8bTajqvF2u8wqoRZqXAEs5IaRG1Gw7HJ0SU7yi0mzB16/KycWodXZhUbmw
fZwt2pRVOq3lsEUjFVc9khFTNPRncZEcF1Ujz4ecXaFunNLSwu7J5fB2HPkVMmWkBq9Pg2SHo2i8
klVxTnQOpnqWNi1isyu6xWxoRZYjzJZ3YDqnFLFq60LTz1fMg1OKqkYfRZ18b0Y/TyoO2jRpPCZo
VQhsoYJzNF1JMWOFwc5s2FRfYbdGJisC6pULPozpLJbmZgormKGo4zbKunmsN3plea1MP/abLqmn
3Ygbdjg1iXm9oHyyMMhCwCK7SWsVJ8U7uawFnILVDyrCg+6ykgzVscvn7lUTOL6RvS3+kFHXJWnC
naw2eOlOwUosF853TdbWTLzjosHH8Vo1N2XuHd7aclmzwZoqbJYOVmt2RVZwVh0WSZVb5QztzGbo
iXjluyEyqjRT2al8jaONn2S7ycE3nJVFVYMdLNYiQ/Por+cy4EOHSv5Hl5B+04KoelUBUwSXUI3j
NpmX5GLA8gaxvt6IIoqp6nVbVzuMizZ5zyoZ8KkM0EyJoSiQsvf6iOJi7HZdMg5qCkOSFmtUXvS4
mD/KXpNMtm3Vp+0S6bdMdGtakdwkae/aqsgGzDxSVd4TvYlzmoyZT/KyVATVCwAO9O0tMnU4t7qY
hrQhJRLbBlXoqrBhnrIINTBpMuVRVhgfndu1TIBedY7vhrGhyo+uvLAR9rucTPy9RGN1uKIJHYuq
4qnkBd04H0JWF6Wp02S2C7hAM3eq1nUPZjbpgU1IdsU75hu1DCvNEh9V/RkmUqd1OfJetZXvtsxV
/cu+X9ZDAlfnVOQtPkJ6JlmHfQUevijGWyzYsqPe4Hd9h2kN1q+u17SJ57JXTT2Uh0Vr4nd+SMZN
ZYdAtsUYSa9sr9EbPsldL5lR2vbhMI+dPUIWzUa5CMxL63OWsmKKz7Dp+XFBbPtSzPytrh3KvB9x
rdDoD6uha851LFAammTnwQTuWEEqkjka4VfO52QD7rRJ+7zp0rWfp53EmF7pOtaHMdjKw9ATc6Rp
W29zIOlg+TRTHbi+E95HbtcMVAKxqcej4IZGUV0lVyPw6qsmL50ia9edBsY+zmiuj7r63t72YswH
VQ+u3RjLW6lkW+AzUw3oOPHDel4SXdsskkajTZFbe9sL7+3G+LE5EnJsztdZbofW5TteuaZKy3Xw
cLRpqPiLELm1TIvE5DscrSETrYneL7Uv3yHnHQQnsquPOKYyP+Qjltnc1ULJyNbp6pL2xHOL0rmb
yjtwnx4rEcK049PsjpcSAggBpeQpnaZY2YVNV2B6Bq3A37BdiboFOG7phsMVj/VujNZBpJ3XLguU
G1V5PR/ndRVtDVnD60BpNKaViZZD45E5CYUJW0smei0hqGnv4jZPUEpCIoeTMVnDReXl9KaDUv14
29kkcaqOo25UC8/DSzH24ow6joG61OMLiB5RqdaITzuUjxCQiblola8HMNNLvLaNqpGfX00IjyMc
aFF+TCyCLW3sQv4oOGapd0lRpWiRNO1j103bIaqxTscJyV3XFGJQySxENva2Sns6Lu+7iXRmK6ty
LFOXkPkimSJBj6tCaHeYBFZPajZFy0/8yq7qsJZMzZVs3c6Njh+XmNpXUCkep2Vt/fFQ0fm4sbVR
vhVmU3Nz2/UB99ka8HjKWhlFKXTVX0XzMh0b1uRKOlpviA6NqlBVRKouJrxdY59XKR3BqLdRj1tF
9GKWdMjHIt6MwGyKixLgL9TUJSJdDITkipGyUjTurd6RgZMsh515SDm78WO7vNBJqKvtNBnP4LUG
HtI4dPXZlDfRUQBLfTqUQ5kOo36TJ6U+AauOT4Rd2fmoHVYOrOZOip5sx4HlZzFY8Qs2NXxDhI7A
5xf6NZv6JuX9Wm7ahZRnI4TTmTc0vhXD2r1lCfKns6vHqyhH1a5pxWtD6/4ILbQ6Zcw2r93c++3a
zXoTUOF3Udy0hzkhrtiCDeqyqhn6WlmUdKoTZDqrAgEXvUjUblqtgdSvsJsHPoFx6ucX6zgnO9Yg
oBi67UuXlXXuhxMGweOmXPoxozHGndLg7Hcz6ccj1Iw0nKIyj7b3ysaxaJJQpXBkosPeTu2WumZW
UB2SdNCpBjLYya7VKR1a9ibxIk7zBmJsU8CpHVgg4MRXfx9B4krlNUy4Cri4zOck2Voodjir+4a/
KfJl/WhkxJ0KCK0XFrkLCBa9THsY7UbWY5yiscajqvqoSucQDfIkN0ALoyS06ESIxoDDETGg1enU
abe+CM6wLDTA4nf1FFWXCW9HqaK4qOCroQMDVjBZUAU1MOXxUE/tnDo+rxvSm5BOea0/9O26bOwQ
d9ul1LHbTjYqw7bpEzqmLSP3GxJCypOJTzxSHYSRp1Fo+NHiba76pB7TroUjHxMUv0+Wgb1cpmU9
rr1PKoUGn6tRD/GyQYshRBUQTGhVOjEWG9OiKpsJLd7SouqvWV0E1biYvsB06DdsKfIjIrg+bjpE
YUP62r4aJo9lmjRzvKRr1cqPDEzRK4T4nS1m8LpjAXy3JH6kKSAvmfIgF7xdCuG0Iqajtw4FntEA
Dg5oQA2x5lzOEIuGqjspV1IdeafHbeTK3qqqFsWm71GRRtroSRU+tFvouUwrjW1GQl6o2A00i9jg
34Jzs0d+cvR8WOdw6KK+XZSRwAGPalrrVzZZqvN4mXs1dmGFNRcnHMA4zo2rtj1dZrzJk2rwEOE4
oAcOVeZD7Wu/HetB09tloNVNbSMLcC78PbyNNB93rOt2pmnaI+SkZhsuncHKV5VewAMX01VwObeq
Lrmdj4YRs5crn8h42JHQvA0jQJ22YL1OpwpFWkG8rCHMAwp1Ui09qrdrHSTKhkpXO9KXvU6XUOkr
QyDo2eQVSf6ocVEPKagytszAcfrCqMWE+pCTasVbeAWLv586MfWnFZtWnoplnelR6cvmpm6W/gZF
dn09o2Gt1NxG0sHhATaqUFdG7myKm6VIx6qy8UlVLdPWGlG+LZMOKA94TrQeOuCZH4GSedievCSt
inSkz4hHxZBRBgdrphZfg/6EChXYVJxwTfO3veWvwGsj8BeTbz9MA0dl2jWyZ7CfFn9TxZIcT2UD
AXf+ScFi9Qi/W9Q1t+ANxvJoiiJ+JSgeuwxspHutq8GARlVSU6Y9iCqHa9mvLg26G48jsfabEqPp
lQ4R32jLgGIgicu3QyfqY1Nji1OXs+ImdC1IByzKMURG+RiBmjBPHa2PBiqat2NCLNuWKwb9LAoc
Yv9qKedig7n3QclA6zKbtYCfPZhyECLKGHSqYLH+Y45rcCtuaEFrKGUDapOwJZlT4hjuwOhVRZ/2
DYveQ2ug+mwEgoGrursOZZSfNL7LJwgYTNVVG4jV4CEdA8eURUWPxm3d8Rj4/OLrText/Fpgv6bg
j+BrcBIpbF45rnByqDX23k/BdfNJWWL36gjRlh4JURwXRVMsSpqE1Ec6Z8jWqpoc+GiV5HZAXWpB
WVgPa0/mSqcg/nXthS0MLAbBZkWLKtdktSe1HCdOVLdMICxR3kXrltu2ilQ728JfJqsEAWaRc3fd
xAzWqqMSHjGJHH5iY4k9AVUata8paTwREOTS+rXDC8DvQifCYSgH8D2RqRcY4Dz1tDrzTJL+vW04
iCw2Bw31T7EGFCpYJBIMiD2Ddbo+LU2kWdb0PG830tLJHKIpQnOasMHMV3Ped9cRo/AAwgws04N6
QztgySdRVDK/nTwCDJKugMkldIbvyHbqq41nBU52C1t7ELUmJ2GhhsrBlIKn8PwAOIG22nVNexFh
BPiDlIbtSe96669rDuK2Krp8bV8jMtTzFRjJwuw8knF1FsUONmUJ4Xl1Zpc5NixdhBmqcwymx56O
QzW8Bbrvw5smmXP3Gnu0dtup5e29GyvysBtQzPvUiQ6eZv0KA3VTy+pz+WmqUNQ8JEcg9EV92tiw
pODIfXNunAeLMsIY5hMxl60E5YqCMCcSmsfpFHXNsNFJC1Oc6xiGT8gwzUCLXAHl16wFTxHb0yhZ
gnJujt/oWRCITYU5tAxvq4av9lWcj1Oi/guRsgFBLWaqDTnjqkFLvoKLM767iKcGt0ei9ez62+kB
yK5/nRsgSEgSixjebZEkgXMIhStf5wbMVBCJNIVdS2h/0cxUYxXsmMxKIu70luLBhvTbfZK/dApt
4Z24BF7K4pB3SfYSEkChIfsClEklPOquQZ8bUZrDbrhzENRlZFjZcbz4vldijJoCop0mirYLSCsq
TFV/VU/WdKkcEdsY0gyqmZHdLrRnf/STCFPGygkC4n7twMUvgTYNhCtBvI6TaHzJe1xuJe7xcWgj
7DKZGGfVt+d3P/yv0jywlEgKmsRCCETop2Kgr9d0jUiHwX3cW4KiPGlwGY6KsuozT9l86aZ4OqN8
alLTFv3DC6wPNXlPJHv+urAYKoihAB9EBHqfbHqMZg9HbdTNsqrREKCTVZ0cgS5c3pWsg7BBQo7J
fAfL+2K+vckCVRWSw9umCcXw1unjLl2j/TBaEI+crfPzNR6bXrFIHs9mZZ3qcylObdXzi4iN3XEj
nFSg0PsiRYPw0TYK7YRVWVIyfGdge0kvAAEKDwWHrB7kAwXhe0vR9I5UPTh0VedkvhTWzpemdEAS
HTLADb6N+P0peYw41K4gDgKmgPQanKfHiyCXPGlbjwc1SgshVVl3dEjlXMRH3+5nf1KYcMikcQwq
KCISlv1xP8u4GgNnqoXD6UFPR6AQ1RvXluOQgoABvuHb3e1vZOiOwD4iFHKgoPTL+3zmV/nKZsG6
AXvUqu6T49GzhuzCsoD0sxN5BUa/9su99ASOAaTjFThW9u0B4PgvQ4A9BWlbEjNImiYP978agp6I
nivI/Chg9f3wtvT1Gm1MHIcEcoxRcQGcIx43kS86yAeUvrrO17qNQNnpB5DxuEMgCaICdJIAacNz
X5RtrvKGi24TSJUUigqjTZoHGrdpPOcjSGsB7EfaF5OGyGIl6+FMzcQhDC6XFgTfhtdqQS1Bh13R
RWXGhgC2/yHxwsYAjhYyBfccNKaQRCLBNg40/9iZ1Eaz/0MUS6xPGiCy5BxSDUmXRXWyLIeuDihc
1tMMIEo/4/Y1RBTgUCE3A/m/3szgdMOI4MGiQbDyfsgbu52Rvne9Uw4/2zFqq03V5uyk55RfFXKB
qz3jjCk3UT6oGCwe3k2I3XtiUwIbIKOFwUOWXO8CDQAl2LXipujmLt9qg8WxdR7k3zjw4dSISn5E
tAQHDmusgQPkkEc4HkKS528bmdfATMqyfLO6sF7xaAngTEkMQ2B1DnknAnp7fapdBw695iOQkCCi
eT0s2bIMd6yOgUW3shyil7OheTha2hHcvR+YBEmiowZn7Sq03bZUwHOoBv1oQ9a+WVQsgVKliyuB
RVVUwEKBOqN30WxgLXNI16yHuS+icBTsDA7aLk5Dxu4TH2F9JfXx3MbRvNU0gIDqm3lGhwFPyJ7M
fLKJCroH0XqQS9dvxk9PGHQMnQyQgTFZ66eeq7nQWh5C9u7TInCYNIdEt4NN08JgV+D4Jp3sWPrL
MMvu2q8mQHamm3PQlye51Uzyt4Q62DUGQTZjiab+PA+hsZu8q3LI20fiJq/mM28ayCUkjVnOcRJD
2Fh7s0THDyxtnszYArBjrKJ+tFkMeuZH3FbkaikqHKtC8JhluW3W+hjCpuZ7bm+vuoHgBEwFUCh4
U5azJMFQevG1tZBJVXUUN0Rpr4HTF5A1vII5gp0ScR6hFPfluREDQPBtI7FvfHHC4W1QxKF/AnRi
n02QCeLDXEyQ0a4l2PciAkE5ayG6vfx2P/vOFUP1YgJ8iUFlAFRT37/08fX8IOFUSgKaoWpiYU4o
BpoPh/c+r1s37nos9Ii/Y/7uzfnXbgWqFUA4w9CxgCJ7qOJ43CPot/EYTOtUTCP+ppTY3hlEXX9Y
GsmsIg2HULleoYjvJF9x+y7AMfz47Un/xeNIKKZJ4I2KGCpkoBRgr2RlglM02wpSrmup5cW85FOX
FTO9k4uDQ/3tvv6ygaAvBmssGIYSDCiDezzdciia2MV8VfPaVu8Zy3Wv4rKGC3JsO8WdmD881DT8
5/0mCVCEmEIxMPlEcb7yMatcSNTYBJJgk5gv2wWCI5Dt+BUmGIpJKFs+2GKBnfXtXuFA7sFLEImh
Dgn+sw4KlDGm+/CWbZP4HE9ASUJ9gZD3x0uMXKuqpW66DYnb5IPm1fyR6RZ/YFEY65QY4W98SXXY
RGLpP5DWOLKBIhF2UkE6b8m6XNZX3I70dddweypnkBqVhhqHNxKSwDdWExSyNhcCol+Q2sADjguo
ilp3U0aK8f9Sd2ZLdupa1n4inaARIG7qgmZ12Tp7+4Zwl6ITCAmQxNP/A3vv7d3EOX/VTUVUhG9s
Z66VC5A05xjfmLli0grbWZkmtRckBKOxCEzqPofRqqectGRqr7Fpwu+Z4vGLmSsyHTc/sGdAEQO7
t36CU8Q1ijdvY8rEPOc1nVgaZjFJRHhMfrS9zTLUvJiZXHeXRSTVeYZAtXxPgxm7g67YJi9m3GgC
b2tYyQmkCzbTmrbzkqmFNCMs4r19T5XEvw8/NB8Soty/EWjB2T1dHV6B97IZbr15rB66hPtwUzcz
e+KyxFXLSs1mCWxnEQKtaKAFXnOoxwDnWbrdcx1u4DkYBSWySbxTD7PvZlqVYIdmo9hfBtOSOw1f
/tH+0Gdqrrash4H6rZ2HXfhqUu9OR2LGBwEfAwHY4exOW2aPUdfTKQ8HADX+sL73fRgNwEFWjvPY
MU/nOsE+dK2jFvJx1NG5kEou9DTKwUFuJFH12tTDkBycWNKT3Xj4pmVjXiKGA79gJI7khYxhdDUo
Tnnu6pY15ZAyfVTt/mjPwOBOcI1ZnDdjhZPJtXSmObNmVVe620CFSRNd/dyqI4h2CgujIt31T62m
pc2gP8ra7LcqZTiqJW9QJv38etgyjF95DcDL62ZWjF4nUBLfbDSGRcJiK0+z29K46HpNPhKYJU8U
fAtEHepV2yfwKB0aJjIKCJNkgoSN6vMYuTQ6GJea+dCnthK5ty1LddMOUIMPSsx6KkFfCHHTGO3W
vLdIjRURyBqSg/fDw/yTO9mUw488DDOXx1gwyMe9w4kGLVrWXqawRgTssP3mtqoJt1zGakyvRmft
8T+v/H+ue8zv8TAOBgRgDML0760JQLh0tu2U8RTiRwYdsSMfxlluw5cfb/Qbs/lbP/gTQPw6StQt
vP5tlNQff/2vp1Hgz48BR7/+cZ9E9etvN7+PsPr7V+1v9MeX4X1+e+MdyfzLX/5Bh/4b/vPnsKt/
859/gUP/Qsb+GQ4NsOegR/hjkNU/8NBfM3F+AaK/fdNPRDT9V+AnSNiGoN+BhKK5+e8govG/II54
SLajq8fcqz1c+Bsiitgupv+kaeJBQoG0Bgnl90/4lzsEHPa3v/8ZEUUa/m+ngrd3kUBRYz+M0wAo
wV9PwalRrNVDBKFygrKnPGwOi9zsK0DCAELWPOY8mtXJRn25bs2tWeYi6qIiou1jXfdbAcvGZWRO
p4L7UbpkUHVVFoUzHXLhme0efuNYgIKKHyNF67Lz9fJxi0Gsxen2uFl/PlPhVXdzL77wifLSMQMX
CcsRRws/xdMIt5s2baGd2O5ZnTwldRfmJLHXaiVFOHCY96EZoAA4st7gJoR32DiBmaXL08CnOMMa
/uyhuUEN3q8ZgWRQIITg56kUddlLEmfa0x9jHGcF483Bq6YQV2CCM+ZEAw8k6eF1Lo8rpLdyAQ15
RtsYHHoCE71KZ5xqLjiGduuzqB1ZIdE2ZlvcP8vaupJ6/FXCneFZApshRy015XhGltJG9m1r++lu
dYCDnGvywRCNJiiC7dJpez3RiOepUGd0vi7vkji82EhdG7QXRbLyjzZWQDb0LEvYIZB+Qi0zaoSB
GOBKQ3vvCAHLAdzw/BsIY5+6gXgXCbjp0PiVzujiTjOo1WypgjmP4RvknoJhvkwkva/6RVw4IJQj
SI702yRxKg9uYGXj1V0B6fQt3txZjVtzaQFKvaq2A4LbgfhpsP/kPIhAbsDNFtCqcfMgiy0zjpIW
qk4uwSlnxnC8lYKqBhw2wrXh7RmkkofbaZrM1ZCt3eDIeVGxuJH9uBYWohxKB94+R7OgRWdxXlYm
2Ao1T2seJAMU7dXYgxfMpwV+ps/DXBJy00cQ45aLz2bvADcPdtZs8AyQIUvQ+hbBBHPUJXhiA982
h21mUY6F8ugTORYtzqrKO1k8O7me4Z9u6/w4asip28RzAMYdXsR3R2Ob9sxU/WBVnRRNM31pJlaG
28Cyxuvpc7rCGod9PN55qnlJw74qld0IvM2ug1xEkmLpUZVNzUbu0e5+m3d5y5CIPsd8ELcViomS
kLg5DKknylEm/ZEmUpZLP4F64/MbDqM5t2RhGRwD9wjmTKKzbsf7tNtQwgkp4UW28kK9hR25kOup
imdyHnZeECQflnkVA56heNuKCiwP3TQXoLEa1Vq1oWoBqXHgo0uzNRLpcWbjKfJb77BSePEDTrEw
FoUaphT/nLTntNrYlV9Zl8nVwi0x9gNl2Fs2P/0WGsuyuhvD0jdrvm40LcwYmAtKU3KUzsvjkX/u
TK9O40ZYNiSGoKFf3WGNFD5O1OYSusOhot14WkY3fxQ+RNakZgfqbzonKvnawRQ8gKf+APTUgG1C
gdtLcJUq7GjmIpolk5wzTXSXu0h0H3TamxvWTAHWyRxBm4ET37Uc3hTmwxRzHI5dNkZAzeU4mLL3
qy0HtNUd/P3lfPVpHdv67EB+AR2rMi9syLXDVnirh6CBrwrTBrT0dUUqmiGw+RFo4SXEjbi0rfq+
eD2s0DR97nte5QN76lXET/Xq3dRYWHlXh6asYfNmqzVRHvRNcqcnxrNRgkauVH/vzWLOwNejB5+7
6wrt3gUmdQsaTWMjCSuQRv25m+sq08rGHysvbQ5mocBNFsFLQ8ZvlY8uHufM1Tp1OeQJDVCtyiF3
2Gyo0jFzE0+flxC7IFFVm03BAAQs6XJIJf6HSpGil7O4zGF1aCE9Pwu/IheB5ucuFniUjK1gqakI
5vGoAGzVg1dwb8ILGRAhz/E8g1lbQEkNzOmTg/Z1GBu/O6QiWg+rCkHEdF0RSuDHsTY8i+t0KUct
11w3oAND1U+PxHjruXGNfBep6c/BMuh7ThJsPShNb0g1Xyl4pHmiN5vVXnVUbKpOC7jxzG+S8VYO
tP28qvlKSFSHMa5nWuEqsEm5y2Jr8mmIpy7DZxsPS22vebJ8R9OkcoMaHHhOH4OuGL2j0P0rzJP3
TXcAWevEyzxlw2ysOpELWt93TXQZBVRCz0SicAONcy37OZtSbN/Om6MsSpZC2zgtSNXehG4YPzCm
IxjwqctnH+Z3LXubb3xrscW1L97oHxejuhx89y3x2clEfAQPhGXH21drzZUkCwAWH+eEWeNytKCc
DLz+mcUrOMTpISBXgd7OoBldts0Wh5p6SrT3rpg3gIcKvy52euUSC9wN39naePnG2BvH+2Rore1Z
+59JW5XOm166ijwEsFyxNCpsZdt8GytzA7ZmBqpqDhygYJHYCl/cyuXobfwZ3fY3OPB5ajpW8s2u
mZBmyPy4KRqcKrDD6JUGrnzYFmUOAeCxTK318EKT+kqM4we1KFUY1wfXuIlxuSwNtjCWKnwSXVow
c4CkkqrU+qpCKXtEUxwWmvaANRNeP/VjupZDUtHjBre94FNywlS/7iSr6joNkUVwNHAvEa1wmMqR
mqyKwQYbf2L3fcPvhgVEN+bZsGc3L3isB+fuYcfhmEzD+l0trbrmvu2feooSGmdLGh/XMALNJuad
/V2qB8E2dqMILo2azXmdxfYY4Gl7p2vaF5HV1VZglUQ3ExvVaQY3tACTacGGRWn10QCFuHWgFYEs
d6pY6gmKbq0B4vncOwVDhxN+SLtut/Zk8DBN/fsotk5kTRj41zX3epGhu60+14Bxv8SpBGi/rIQ2
+LDz8K7dEF2tQVRdUKN2Pa4Ojy5Rg/hG3GDLxpbA/KONqvAlGhvELep6xIZDI5vFIF1N7s9WgAfw
iBqR2oldMcAi/aJimYDVpFvu6xiITbOJhxBpgpLwhd//oMt06g33wtGTt24hdhi7ATjr6nyzzXIC
SNGWtSRvE/cvoR5Q46HREoVsxuhqUaTn4HSX9FYq79OCJyXHKIkk74RwmVXpVoD1BlgzBrzKmBQo
AJat/TBOS3KtAt/d9E26YJnvqgYORU8/VWM4ATKP59iH82G614Hz9KGfKQAlkD5PAZjjPKkekwFs
RQaleTjEZuU9Dn1EBzLareY3Js1f0dHLbfqwyitgY7o7JMBDxxI/8/T0A0nDqIX4OlXpXRqtN39Q
aXUtLZh19wBkT+QKdVCGIIbLZr8jnyq0+aUViclE6vOcmnHNJ9jgl3bbWrw07S7tgmc+aCb6Sfjh
94Qw8Yl0djyTLZ1OslNvVdgNlyUk3ousJvB4/pK32n0M6lYcUEjjVSOH8NAAFooCtrhqV8JPugnT
zAO/UNgtHvOh6XFZ+yqDc9PcWxF9gmbXZFi1U5HE3qMfbE96aO+Mim0+BWt0GD3+kVMs6irBD+6b
Vt1gwx0zHBCgYSh5DjEhB14BauWUtOxmiQAu5gxg6JEjk4GL4EuKZ9F0lcyERXU4cdk/jfDlwM6K
YcZjTrA3b2O9Pc590D2aIXr2XMLuUaEDDt9l29bY6KYC1IT7Oz03/uwfU+riPBJ98CXxkaoBOxSw
XLkIgRSXUJ61bfuNyrYHJV+/tDgpykGp6eJtUFyypZP6SGP2resjZJQGkK9+v2WikYDpmkuiBwkR
h9U3UaPJt45ZWoQ1+T4v9IOion2H3FY1ZWKAdP5g3noywH9GLI0ebR3P9/XoQ8voPHcTbqBvmq57
bLzNHHxgeX6KiNIvHg7nNI4cx5sSdhLOQ2G5y3/gcbpl4XnRcfz2bxC5DYJ0PuNNeTbEPLxWOywn
savebJNPvv/g5MZe8xsvHRAWm5h3NhDRPqfxEL+nqlJfHFvFwad6Ihnohe9/QugSgDLWTkP8D4zO
Qr5HtzTcaaQI7utkHo+IR6gjjBCv+BNQt3FAbaPruIcF+QuoixAzux8Wr8KWv1N1/grWurVhd7F/
RevCIZSlc0FS4Ggm+d/5urXaApGlSBzd/YTsgJCnRTqr9fYP0g7KOYichc85M7rK23oin3icTCcH
UOUboJDg/h/snQC39xVdNiuMmKs6C+XsH2Zr52eB8NjtL/4OO2h1HNCtm5/8nbUBsJB5RZn+n/m7
JWnkLUgDdwZzOIJudE8/GTwP3GaQWzP0j2nLu5u/0XhUAQNTQ3sz9T0FPuV8QGxKFNNauW/gq7wj
X6ZlweH3C84D1UXzmLP09gehh03efOindHF5IxyUVeClKVbXBEdvXQeYl/8NeC8Esvy6pGr7GUb9
XxOk/qxH/dfx+7jPD9T/B1Qrn8V71P/fq1Z/zGL7JVr99j2/5Zq9f8HgwlhFxHi9eE/4/kw1J//C
REWMMIGH4INz2KWx30PN9F9oh/ahx1CsAvYjFfy7YhX+C8MHPIyzBbTx43//J4qVjx/kn5JVFMC7
wQL1MABnn+/4Z2eMCByXXdWZbE6b185rDnRA14/DWq1ArIPxJubb185Md87rXpb5MAsGUrxDURsg
CSAsBXnr1Eff1ifXmBpiSHK7pnGTida8N6OHTSeU3UUPK4q1/aRvXqMRzYcU3ZWpNeKTIvxAYjTO
Q6AfRiQt0Pp19xECPHkw8WceuD0VjLAMNvBvk5MXBEArMNPuKaiJzaq5/eK64Ckcg8dpHrcPQeX4
OVmCMW82DkqL3NKNBUdqx1IKNFB2BLOqQdTE1WsMWjIne/eM+PVzE8Tn2r5udkkzfwzzsNPHpYth
tuC+ls4mpBQoufPUUyhrZqazZQTe60yBHCL4eFhQRWoUAgJDvx1qELBZF0cfYpE2pbbBWoYy7gqK
QO2x3kSIhc2206ZgsEy+zGMES+086MIkPT1LWPZl1MSvmq8RsEkPhnlyu3+iAaIDun7fnon15jLo
gJEYu1SXrlL21qjlm688NDmEtHk013OeDJUspiVqjr6qD0u4AaLg132YsnKdE+8Nrh45UcVR3M/T
yU6BhHbD+1zS5E17wZS3sTw662qYhwo9UHhJoD6eB1VvgIZx7Wwf3qFCEzik6ncChdCQ9dDEHqqQ
BVU2jU31NEFEgPmqXibLuhPz6zfpsXObsAYhNv829ObbwWkUl9PXroO8LrRLyilBlq7haYzaqbNP
Wlhs+6b6nPC2BQyePkXCn0sRrwFYztQCo9DuGSGxJWN6g0NiOc/gxC351qcsizhM9y2ooCHsz4GK
kf2JPRCDwbw0tw08sSLeH0gYdO+TN2w3rZOg3UWS4iZBXUJuFtGMASGyxZvSI6Ux8rtrmJkNfGm/
IkQUjk6d50FuKF5ZXaYW2UrTfhGVuLadHwEcHoKHlVHIAtrvinEZcbe35LxFNkZv18MAicfqOmmT
6X5uJ3JqK1wfnuCjoev+okb/Azf6za+XIMdeExWrTPyjaqDArU0yZCYM1LlLaFf+uBw9RyKnnFkC
iXemDCRQF0DoVdXF6e5dMhOh0wP1UEnaQxZo8gh5x3wZ0VVEPmJeSdQ3WIzi4HnDp4G0927Dghvg
Jha1u6TCdflc0w+0h8Jk+sTmOsRDEMgk81uWoZC40hY/lYzTp3iUT3XyGfDONYLLj9Q8eRAj8mpa
r9Y+fdI+mnfeT5+IT4oAAm6qFvheaA2KHlpVz5ekRH1vEWwL7pBfeFfUvlKTohKL3tFXVZcQMMeh
pvLULOHZrxJoxy7JpMKlmaFc3zau9q7xtIRZ5CPdOUiBVWXJ91ZPrwl4KOCKSBlsYik7g1Sy0tjg
mnoPm8UBegEyPel+t5b1GGeRmj1Yo9VTKPFE7XcGgudcghr/0lHsDwG3Fs/d9Hnql2uPyCWb50CW
a1g9U0m6UxDNruTGln28zeXIvA4Ko2ezdu//Kt63kFfAryPaiYx5eF7T7hGFwpNp+Zet2s7gNyDE
U/0a0foqteR9clVJmeHgQ3yElt0yw3pEOCIN288a5uFV3GAZBhtYdexXZ8XTOdfIShUgX6KMSmjR
C91Q6KNVJyvuHIguiN3u2W3JCeZe6ddr4YGYzATtw8yNhJRJ0H7pkbjHN7RoLQR5gvJ7YI4cpn5b
8jkiuH38q7emebMG94IZpPHtVRovF1ljVaoZX5PglOjpdePES0Sis+/IfVKJE3zyvf7Zm07/DY7x
d9jD1wvxDkmCpwRxcdBf2xH5CVkIYm4ExGOMq4hvuYmv0lkcEF0/B0mNkKuN9niX9+qhcOvTcXes
lzS36GqQez73Un/SnnixS3KUyYZQJUKY4cdYovbl9G6Fu4xwVOETca8DcoT2nnNirkK64BqkZ5EG
N0EdZ2HQnxrtPSMCDJUPHT1a5jSCfO9OjNpCQ7OSE9aVvz5IvQNlR6a/9hwNTR09MOshtUW/hhqW
eApxshvfQ2SBO0j5FYrwVfWHlqX5WtfndGwRA0a6DsFDjJ84KmvwytP9sH2t+Dss4YSAN+J4JWCB
p6HHATUq9tQ6fWzY/FCF3itIvIw2823UitOSViVYr8dqWB46idA0MDyYB0XajVctWHmy6LwP24Kl
20EhOIHw5GGCo1+R9iub6EtFo0vvLVcD0eVYRxc19qd58F9lkJaxnW+x5+Zd6A6W9LDUzUGb6rRG
cH2nthxMVKQeHuNandfY3W5LcvH8LZ+hOyfCHWcvyImYv1rTPYxDdw7n5pRi10ugGk+BvlhhL+BZ
b0X37nTwnCofCYMBqh8qiIONkkulH1aD2CT34ZeQu61JcOrRa2WhGSHRe/IGey3EnlVVERI9G5AH
PT6qlJ2pHD6NdJ+4okCHJWIDE4sOCR19XKSQ1cATkNfYcBDQTrUXPmlyN2001plv6TWYMXkCvAH7
K70JRhUVwbicqnZ97DaE8FwvugxZfvrMBTV3ndneO8SDSnRo9XEZ4IW5mYMEpMg7is5t+SQg/QeV
1xdTarecIrtbrNwn59ZNQWHqsc0QwUsvkQ1ltgRz/TDGiKkvlYXtEbXwH/26hjiaok4RC8mrKnnC
IqiPW7LCUGdhVzTJZLD91Sh61oQe6FZBZGv7pxYjyOEzuauAJPTitxHsIjy0M8RlOPcrjiI4NGAR
/CKw9YOQkJB7LyjhNbkHO+Cmt2twx/okzbXFI6KljXMhaIpCz87v8EDnMgbb8qULhXuNnUG8Fb9v
CbYIAt9QeWBlrZDaYyXgsJgtH1e80kLCMzR0xFYqiLx05a+Nnrw7wwVEcIbA274/9LlbB5I1aA8p
Bl5cey2etA1I87n3qi+xT6DII6bjvKYqTaOwGfCbUJpj59UD9m0VZXEUvNJoJke03nsSQ8elqgc8
fp19i9bppTJQ9BeAqogMAICA4sGunGebYgUaVayIV5+40B8MGJmUiu8yFF8Co9HsBjHOcz3Xx5nM
zbX1MT5nC47SdNthnnZLqFy1FTc9+RD2BMkx+IvFZPvmIKIF/WSUoMjZBCpMbvOuf1kRIxoxQObY
TR0/BJBg8r7liDnD9W3c8oVLz5RbG25I+kOQ6wIAzl4TvGvP72D0pUGB+SrvcdsfDRkeAmk8nMKM
F92SttDbjMvM0A0FaxqOgm4Br4lFlAWM66xpSbICnvSP3py+4Et1HlpizqHF5/RHPOYMG/2Bui3O
JoF5EePC2ytuKDs3XjyYbM+bHQCrImEW3qfT3GVL2K5FF+xhTDM/CtnNH0HxwPDu20+B18bnBnZd
jpygO4y7lzWaNgVB6vdlZyHp8hi25hiIrxiFdA0siFyD1elKj8w5hzFbVKEiOWaqfxuF+0yr8WsS
y9sElQTWFxZZtTttnQ+fiXKMixg5xAnN+qdp992QEGSHuENAvhFiOYCUQrhKVjBm2vEammn1CdBo
c8HNhr26e3+hS330QmQ4q1YMiM1YNBq9XE/jMLBjBRP8GvF9jWyuUHkQ+OImsMmxCuE8k9137FsF
B7JC+e7N69sYqDqr6qVEGEmW4wZBjvVRyZOZZNrn0xHpgSBvVDdhl4bNaUFi5C0mf5wxUwFvoncH
hbZNuYRQ+BYfauQCtz4fGfkoOrgBfGqRh0qGNoOpBfZ1gH0dTCgm/e5FT608LxH9VO3ea1e1Q4Gn
sce+gadJd5DGHF99nOSSFpxrtGQyYqBhF3RgBH1dByWmCFj/ceOo8sikHnn4lachyAF+F+1AvMMG
5Gh0atbhxRpMy0D45HEFEl4QzK0pbQJPGZdsLQaNPG6ysAHV+5rhN5zxnGPqyimwrJQ17ibMxEzU
DZSnpUIWyj4QK5FuxuABWA51oXeDm+xWN+sXsEUVpwU2EUy62C3xaTfHxWrEzYQ67WwWlJRrMBRb
g92TLeYZP3B7domLcNtAGoxBwnLfYr+JtdDFQFGraXdHYBYzZj+r3awXQz/m2yDRd+HWjglFNwVb
f1vJcUHOtBvjW707/t3u/U+rw6gqATJdgQtoPAZGeUcFXO+NBdQ4PLpDHB8xSUFcRO2l90h4pnCN
GZ6SEUM9qFqPFZMwdzy0VY09Se0QzaR1U4aLhKCF2QOZtst2I3rmEI2Pq0va2JJinEYWRfMzAxY7
Jfs6N4AY3Y5FYA9+C8fkVoRMFaONlkvSGWSWQVO4EJJzL7vtFhGqsKASmwaweJgNjN8FK0LW1dIv
B4kNKFsZC/M5iN4Qpr0lNoHQGvXjBYEtjBpp7rikD9zNFtVo9QLhQ+a2ljeQrq8bba5AhX2nOxDS
j9CtgROsWe3QMXXgRkCWXlDhAD8YUUIuO1gyc/0od9SkA4NSCt2Sw+zR7zA1myyJl7dox1Mkjz1Y
/N5X+Bd1CXktOPkytCciMQgH2WK4/mvzbfHEx24BYIPxX0gBVEt453Y0BtcnvShADTJbV0zrAkGD
YzfMMSTmgbVtcqgDCJ2R+BqikQH93j7EbTdAOfCReuA4lEmKzD4MnBMdZXXn7egO8hGYDKOvvB3o
8fxq/hjvkM8I/B0OgEwuhDDsxbO9LGAj7rhG/xVIyTFjy9afYBhi3doRnD6l5lj52H4c+4xdV2Ux
xcbQDRzLZvU+UNBGFNSRF5lzR2JI9RiIYow8kQLlLlrZHgNEdmBpCWne0IAVGD+GiCiab5XoJDMj
ZPt1Fxh1OATHpFHJU4/A5BFrKMkrFnVlhUBX9jM0DEc2+KYW1P8YwzW9UagopyWEOTHzGkq1CLB6
4sTlKbwNfM5UtMd2VekV4yw4kzX5GPqkT8sf+WIbDmk+ehu89QrJdUZO8aDBnAj/nvDk0uj3So1f
9z6smvjrMCDvT6aLr8LPCHyaPI2sRPZ4F43Wejt7IV/L0QsuAcXNGKutufFX7//DC/6TCEsQmEO6
CAd/DAbtb6mfuWLOQ+nhAcRZMA5q/YpJZ7mdvplxOHdouyXM9P9dcPD/qk6LGerJf9Rp//YL3X6p
tb9950+1Fr/xLwQkCEEWv5IohSoKwfT3KZS4lfh3FuM8Dn0Eq34JthGmVqcYgrLLuB6cKfzX74It
plDGoNMxbP+n+vs/AAzxmwf/qtZ6oP6QiYsjFuEFkaj9m1rb02W1m8RAADTSfYHpiXAauXHneJxR
mozAp3EoZiya2bGuMarABsl9B7VlG1mcoTsQWbtbahi//Q2tjAaNFL6u+5Qo1ExroSx2tbpBfUUS
ORUYjgGRCtnArJln8sCnDXNpEskPTsafthkzvGgDrmOONnHjFGpkN6R9bhxGufUpamPJcK7XVN1g
9uIDH7BHNzruT4HDaajj9RyF3V3boubGREBVLih+bncgxpjkOWbAkepBf0FgaDzPLYmOa6WGC+j6
GcZ4ut5z0UUnJPw94DLqxutWix3F8BufiSXravOMeTinSiDDnsSBKbHJPWwGsHw7oBwb6p4fYs8E
Za0S7wxEmiMOQi/J7osG2/qIn4E/G0/4tyBqGEjIZcp7FpfBEkHGTOlztUQ4ZiHNndisJ5Q3IAxJ
CB+WxRo4X2+8UmMakwfDtg7JWYEO9HYXN8AgMHze6BOCzO39Fk63jAewhSFOFrD78ljABu7wulkT
oFx1Un8BGoiIN8M8woSEGHWDiV/YtfbvQRkHPE0cKq+DhgxuC4zo54Bp/4XsZjREqbdpXm+n2CRf
0eUH+PGXxw6BQYBZ8XdA7ehfpmE6rOvo5RCKwmLhtX8ZW6BtFD3jZSR6zasUn830VZp3bm8GYody
riagFGP3GXEojKRS215N4Fi2u7m+YkRLIeU+hFIBMmMTBiDBOsMENQkllc9FHImPCM6g0EQuBy4k
yseigarNLTC/DYM4MQwRHrZvdIsLApGpSjAn7deAmNRQDR4fExxGgFh57+MKwUjxX2DUemUqLWzl
GoUjScO5aGKGkreK/bzdp8ZgpFp0lH3QZmLrSQFUbc5E13p5i6ABjHGWgBDBEBmt4PJXPj6Nix/S
LcSwOE29eyV96IRknhC4x3BAlnJU1hP7vmLISwnR8GWABPKZp/UBI7/ObIswh0+RK2mT6cPIfAeC
VmHaFMETPAUuuYu0ueE1wmWeBYppqE9KR1dMfjHJd+Pq7y0uGpTh0C/aaMPovwDcz//j7ryW5Day
rvtEmIBJuNsCUN63YbNvEN1kE957PP23QI1GIkcSY+7++CN0JVGsKpjMk+fsvbYzh/BG+a3DI8r6
wsPPjHuVosur4sDa2pPcbHIlaml5IDCx4Fm5VklNzDC19lSzcOu5bmjvK8mDSkHp2cxh6CwYqTv3
abuOQmVYY5QfDxyZqbkx3W6GILbWZdzNO9oY8mXK4mmjSn3EnhtiVuMdBu2auT0GhwtkpchTcACs
/8DfSF1HGzQoICnAbaZ/UDfmaZojZDSTMQFSWWA4ZTxlR/iXtNToH62qOhs+qZxb3azTPbtSqguP
6LQ3+W2/QXHMoTijxKbdiV7/jlu8432GjxsUFbI+EFYvoGnxDloazVxe5nVDk8JL2m7asgKm7jhK
4c4fYu4lWD83zVvVGaLqpIKLciqdxtDUwyhVmyI7q2FhryuJvtX/vl3/rYj/h70YKwD//Dwx/eGP
/O1f9P+gG0DBEIx74u/nqn+TCffHvv3vv+HfU1btX+zOeANMhf0W29t/5qyK+i9SuZY4CYMULpVT
1x/7NmRpfRnOsmPbmP4XhMIf+zZPDYYFPOHUngoM8f9h5/7JDSir6lJLyMjeiG0j/FL+ccpqc4gX
ShpJcEj6dWCMrjmMm0gONnQWt7Fprst6xKAsHf90wf7CkfC9HviTC/H75wqCGShKTBRa3y3af7LH
SZooe9/ncxOKUw9XmbGVCxSKaqlm6BHA6qW0xlQfBWnjxNF8kmDuFgEITQ557OLtJzVN7orPLmCE
n5OmfpdHLExt/mwloKAqNviGrS5hdQ2t4fmfv72y2CX+69tzY1RckEL7L3eozss/+zYicZmx7zBj
INAPandFHtPF+XrqdnUZrekMMWtODqir3IkD6z9/h8XP8/NXIM0UIAOFl2GKn25c0lZaoPidtAoS
jh5hsBsCaYsg1VOa7Bcfpf73z+VJXJj1hozFCivJjw+JAIElj1MvYTtoLl390c+1F4xi1fMLaZnC
xviam29+PLqIxdeFSsO3yXYDW5MeJ7R7aZwI+2bp6tUPrF0Sx+s+LDaalDm63P/CUKv8ZITiyfrx
yy7//U9PFnCoEPwAX7ZVvnLAWRVxwCBtZxsovKs4RfhpehYFDzN0I1FcJXqOBrHJg19cNGW5AT/e
IL4HZIUloERTf6uY//Q9ZlFNVKgzhjCD+U5qdY4vjEMqHavWx1CNvYFxqzVlrhlU3j8/G8p/PxyA
FXi1NO6WzVTsp8OdGs9Fa46BtBoqp01y9nzQviuZIaom2r2RRqdkAcZ0oWfY7QMJ5N4Y58fR0H1H
C7p3Kc6O2virK6L/xZ0BkSZrQsYMqHMi+fHOLO4E8GuLtQLrnan7vNhT4BWZ/2pYoZvNylO2xaGD
4aXboUF8mBiHJZa8GjXa7ZnB8E1SUHVIQf6KqYUuB3acHt2UU+QSdXT3Xs51t0LAfwytYFOAOesR
x/aJ+YTrQV1J5hSu8iK5pSmnfGYYrlqnMjJ+xuIV7ZShgXBoKv0aiMM1ghS6hRj5NUHbTvewPJRl
ZtKEFJCL0uFL2ye0UWhRAUP9Irfjq2/zKqoRRR/ORLtNi/U/39P/XqgxpP/n4rFi/3jxSqiK2qwj
uBPh7ESV/0RnCk5bkmz70OBsROfeyu1NqGNz/OdP/qlTsLxQHETZuGCf4En7+ZNz6hhKRW5bLqfl
aoiQwivTussrL+5KFP8jkP15TH7xqX+16KBvknUBAQZLsPKTSTwVc856RB+5irU1CkWQPVLwJJTA
poKiqQ7HvlO1vWR3TpS/SWlG89oaV03F067VqwRyI0q9u+UHDFBt5RBJ7bGAd2Ul6NdSE7qG+NVr
9xev/A9feTkk/+mVN6ao8YOANTlnkhgYxWb57KZQ1n3ZPSFIByVEnR+kuKqD4RfX6/v1+Gm94cN5
7Ze1Zlmlf/zwjsZaMuAvAxBUMe8OD9HSnzR3ul97kj594lIyvpPPTPy3Isx/saH/xYrzw6f/tEXo
U+wP9vLpZl2tZcGzwfC5V81HVFu/WFmXVsI//dCfFvjIRlEztXzUnEie0adupjFICX+1XP3VIrpk
QYKqYrlSWU5/vKDo3DQlLfmcPGnIQbhKJZ2M6mDm6lruhnNn1J9qqT7MKAlYgCCw5ve4789wFNP8
oRXF/p9fQz7zL345GSO8hCjtbBPh3o/fKJ5CWpfJd3B8TpmRMJMWdqhsgmQlZq9hfWrrz7LfriUN
M1H3aZb2eOhWsYzaAAPUi9+IbZw8MT8DUja7PvWWklPqsRekCLkW0zk7t0l6RP3e6ohoX43xkmof
BhbDDHV7sBE19Bg69MAxThXii+wucyrCxgZaWQj8F+ILUtbXcBDZqk0Q5dsgBwZPHh4nHcagFcvb
qu+++aMlHYcg7w51iXGlij7PlcZMQrfIYkgvcfC5Ymo8Ces97fWdj1GBItZGBVNGXuQD9QxzrsJE
E2PNQHfsVjHzsUvJ2XDb9zEj2dBQX8D3fBswXDX6IkAAql5LzD3gajKy+gOgHweygnpgOONUbzzG
wBQOA39FabyFXUdYh9hx3MfQE9ROyVjeVKrD4MMMaO1C5ueJYpOBYt5VuVpe+ijRQbtm+k5vtJs6
GD4OVZ92TxjKi0HrtAD47cIgMkLJLpXJ2E6ykNfVqSZcpR6PLQdx/4GOwdconfYzurF9aV7LfKbM
tTxZTNhg82GLFfnSILHPa1fByeaCqeSpU8M7M7DVQuqXx+5A3xd7aH9T4sIdk5QODdXQAu7XdK1g
sCZXABmM62B/EP2wDUVTbRaGP8S6aV2m3fXPHP88F/fSMtZRIB/9zN9KvYx+geSIdbM06duMptr4
EVt3qN1MSSH8A5ti8MQIkcrHzUsGfnG1H2cOGBNFfbIyLDcbngKzPvXKxDTHzM1NLWWL9Y9bnjMn
hOU+NOLWYB1EczTF4VaRw/naFAVc4ujOWcUXYhnSegHNfpPG/WMTFY7eXX3gyUnCr7mXkILyVdS3
FKEfVbbPlVWJo0+WPTHvAm3aJjAq9W7DqL7+MlmOhgcYDBHXadzV/TeafI4vPetzdO8RtqwUXz/g
XGNmgtExTkunDtvT72kEonkwim4/wTxyBtk8/B5KoA5TuxnU6Tpp5wZ3kLnt8Sdl2uMSVMDjP+Zs
oPmDyvBPkzwxPkipq4IQsGcHslqZXqbn2rgAQrUm6wh+kyiHEjlOY3vyI6JWNzfWVbSpZad/x1eL
yQLpx7W3t4r9kIxQOj5pcr5tpgcZil1onjBbbMZk3GiVK57IUUA9kI7D/nssQqbPyDY0E8tjv86J
JWhxSHBl84e5UJymP9D96IDMvWWtO/TdQUY9uZKxmw4PTbdBpOiYQ/jNMpOH6ZGoAFf1MwJZMK8I
0MwmtFgj8MwWMTrj38/wlLDDbjjmouP/UhrWvq6AK4TngAACXb/F/qGIT9Aaydd4rHFmMpGxkDUW
ho2D1ZW00xBv4E4TtsGLGHzWC3+Lh+NQi87RE258u8jiSjil0b2ZgXClGWqnIeJ4GKvJk7xonshO
us24wJxBN+ONaQ8ndagxXkRfA2rEDK6oXGmwxGMvVtSt3Mi3fKrfm6Bep9dSIemmYkGSPFmBvrdr
gRIPW3ins4b9YcmDgNPu6hujc339WNuP2qkouhWWN7/fRtIXrf9KF4d5qFvmH6lVrotU2lgATSZR
kRYAKDfcKW0i4SULDlYBmuPByu/pDEIMek/v0QjsgnUs4RDkXFyrT1p8S/VNZkIGdsfqZoaQWkav
Sp9VGlumuQJpjUbCqeNXff6E2NdovvZqugqCcDXIB9Pf19dADzbMgovqGs24aZEAC+k5LAGvD8om
tE48wLp+6h9x8Dlzd03iczn7HtLMN4R+h5YeoDnRahfpBRpMjXIQFDWLStkviFEbhFUv6nMUFbW3
xFz0yjEZSVHIGUPlX+sR3TOrA6a58jRljGKn6daaew3nqCm/J/lzX8Aimd7g5mpVi3kRjSZi1Ys9
qNTzhsv8jQcDtI9R9HsA2Gp/ssVukHA4qx7QTw+XpadllWs3HgTinNFEmq6jkcQUkCC4iAve2jHL
3SHtUDVWnB0fIYeOrm4Hw3NYY82P/Hpx5vL2yvIQuRKW9DHcZNrnDDtKRD+3eWZsyznDz9xA7KXP
9Wfo4fPXQb6k0sl8hi52WZD0/WOUz/uAfKP1MLfCQz2Hm9X2GNMnn4DOxpvRyq+Fehqywzw4tbi2
ReymU7EaQSU8S5CZDdMpit33fI+ivpvyN4TsRcxRoHTjY/yaDmFGChjY6+uA4A+6jjZfiQfiGT1k
/T00RzcTtwo3LL+FKXt7yPk95T7EOQMe1y01hBQ9a7lr19vvUSE9YjN/2sj53UjetfeExR1ERO1K
zKnnuXVAO+tEtIzNNvsG5hPZ2HWooMpx+8ONPVQrlj6s9vN40GHHo8RPQZv3ufw0C2JuUFjF9q5D
d4MelClDtM2mV+BzVsDW8clHywk5P3zt4t6T1bXPyt5kH63okCqQrRKshz1mpbrEOn0Yc4ORQIcO
YmcedWZLdNm4mdwedWSWy7/ugf9p/q43JUSLq8C8hu1jiuSsmRToqBrXaGUVaELkr5LoLnJhd3tL
U+czBc4Ib6i3hqWEiE/EEU1rSyJpwIhG2atIDXCU0hCrtjSUc+1PxYa2vkruUvlFqRh7xFn/SSok
uILttFUKnZ0qjnGN/ZGSkihM0apae0GD92pXFo1pLTXuhW0jlyOE6BRpiniXJ73aGm3wIOcggNp5
ss6NtVAiK8s6FZjRPnUW2RvIq1Ba14HfeVzw5hZXv4epiFhm0F+O42UuFg0lPcwFiB6BFvK7p2h8
7yWlvSg9vr3c6MddIRrhLSkrUTzcGCs7Axr9wxTJNRsgCSt+iq+Q2VH7LEb1A7+ACY2IiykD4EL1
q1xUE6n6GOrSCRXiF1uBIlSlauCYdfCq9jVyTL2ir22hPWqjIQAwkNZojMrqIYoRbVWqeDWGOt0N
YkqhZ9g6zCM1uLa+Yn6ykE/y9rf+F0JOODE22ckwuzPsPeiKWrWL4vKC7j9bDR1ob3UZreWpeED2
jgl+bvsVvRr4jnajPdF0WI9FWd4sxQy2OF8tr0kKnLY94QuDkYfo6wlyoh0WHrPApxSZ4ZmUgXaa
JjjcpL61axzNqFN9X3Y0kOFnIy4ZQVrtQy0ziWrjEiSfOkmsTbXh1BbqQRTApisCe900eulUXFO5
ruJL1EfaCkio7QQoTkAyhvE6WSRqLWBap2LsgWZIvzcBjgm/mhEKSbLvJO2onalG+20qaR9NhXZK
tSfTQWrAlFUg9pS66EIAEFDbmQo0rpG3NEYEMD9tDWqcCm2omsfbHqEbAtmEOCS+ZOzmMo840KaC
lUT+JvFU3UJjwPgLWuWut35zygORkisXvXDIzndhWxwC3fw64y9zMhklJICiXTO17VcrS8hVybSX
qkZVWBRRulLqib9EzdYNEqblE0I01SK4pHRZDixmPV6bHje/Tf9jlmQglCVmkiAZvLFGnSRVCaeJ
hFNnQdns1BmzY9C4jUNWDhB/JkdSX+t7u9SFM/qMKqUCDnnsUxEWBJlchkY2T7QnfceIDU4YcSA5
MBK2UM0rPPnFwVACipce+X9liQ1IgHsrGyd4sy3if31PDMd19lXibCTpVpUBp+CufEOFpsBMT+8w
GCd3NsVBHxh4Zb6xVqYE9WSJxo3UmnvTW1t0I9+GNnz4jhnN7GTdBuJD1hGu9b1hOJ2KlK4ZjMkZ
ujHnxGedQGWwWBd0vcyuy0kQSWJXrgeUpRlWC/wV+ITljrVX3rRRd5LN4jmpu7XwMYZUZhzvBlvb
EKlya0gs8fKus49EK3xpzfoWhb0TTY3lFmFHIWrg1RA8cQs1UHOgc0SrIY5es4QB75CYRwH4IClB
8/T6aaiVrTXYtOYljSGeiahJ9uvF4BB9+OrEVkPVUoUd0TQ4a7BsfZtrkxW7Z6KYq/R3En6aHfXb
rAUeFjf12eKhzUZ1pYfqDiaJB3uVAIF5kg6RNeYv2oS3tK1IcCya2UvmwAA6ErITpDkruZKxBRWZ
U7TQGJDgn2hOu3T1T2XA2WDQW7L84hp8Q8V/oV9L42axx6qGF+Tz4pTKUIeSAdElM8AEBWeIFRmH
KtbP2mhfENZeAIc9h6SvBYQCaOrYu2TefOB/N9y4JPNislu097axCtrqGFVa7EVabmI/YzNNM/0W
ReZ7RnCkB/3+HfrDZwlJNc+4evZR2zHRlV1ZXegZFXtajnl41XEUgD9K6yvgqe8asDVwidEd0wPw
uoTK26qxmDp+XZ77ft5EkbgWynQeJbJk4vxJpR5XSYzUQeO5URqMngwYkT6+qtCaNl2fSXqpASKi
qPENmBGSXGXrMETCNldOF80HRfkmzcq7TGLECmHgcVba15bLXdlMOJOh22VVcI9t9aoaRKtlyRfc
VW7B26GLcxxl17aHs8TlM7vkNdOS7Zg1lzSeAem/JFTHhAmt6f65YFFOmhWxJQyfJOlJMHTA48zb
PfK2VE9GnWwEZccUPSoMSyWVyTDi6iLj0K6MaxFLL4VU8qL2L0raHGYscFq21dozfB00aRGStOyo
ZqVb2OCtrPEeysoXuaZzlWVbabKfwjF/jTNt34ZTS7JO5UkduWTKkx+UXtjZXjzsZoNoEUtgtY93
Qs2h1qgc8QmxydAv5O+23N8jHeF59RrHxucGW5OloQMI5twdZfMJLALqtyw7KhVwEBWzTGgAx5vL
+ip1i12/8vIKgI4IhJPy26qp3Q7SACtJrKeBsifz73ZK/1uzP/K83s+SseqhDSF3vBKV6drss6pV
m5BxbBSz4Sa3xnM1Sveh666a0nFYUAZPybSahIB61+F2J9lAvhZ+fUhSuPeAmovmEmPyZdcHDoyb
gYjIO46ao0UkklL6G4ITOfQ9jOWwk2TrLSdDDSxU4GaGfJO1nvKPLzEX8TdjpA7owr0qFyjmITgV
5sm0FvFJ7Qld2Vgazg12WldXupNu0FUDeW+vLAE6Pg3KvZboG0VpKeMMaAI1lB8fJoEaqLe0roQX
TeOWxgvGEGY9nD0/SJV6DgkXJKDsBCjjptFgMqUznZsHH89mP6xmYhkwFazk1jwhhhVBfbRVYl5R
tUwxCXwQnAgXUlaIrdeTHx5JIgoRkL+GGWBuObJ41uynTFZ49rLHpsuf8sZ61DT1G/j5p1EDRp41
X8a62w1jte876rXsoWzgVM1Nfa9UE0BXOFzM/sWMQPho0aUKwGGU41swLMszPQfMnp8YB3BCvRUC
MP2cNo828bOqkFRQIBrC4YJOIPadZPKiuL13Q5zC8dQOBNSNGBej8zRVu4acHgfGB29JwiktDhbP
oKE2TqRqOXM71V6LkLN9UmLwyQr4kHTTvD4HM1Q2JOTqwDrd1CYnaUFeBbVaIs3SvGnQH4j53ISS
vs2b8QRnIsVhpIutzTzllFcE35l9GeGhGPwX3cdJGGhd42qJMV7DjkEdlb+5Mw3tLOJxQ0TaZZI6
TLPsywwKDU+u1OoUma+NFl3LGLF5qnPTOkfg4nKsYDzx7rGh4jIQfSdz0FOxxdARtCL/QOLQoRSn
2A5cUXHONzYx0p4xjo9+053m0H8rZlwfWpU6xF49xvEzP9wRfckjK8qXzvfRUhsT3ShjbRUzR6ci
fChKegtNwjYCzM7u8gfffqQ5cJwlcaEZWzlWG+7HFEJKpbc3WON0QsusX82a3W4jX3mHH/8GbkqD
gpPEZMZZtyhAMTs250bH/WGQg5clXxsfl1OsDQ9m4uPVCz4LEci8NJAtAPhUPupSWRlovcJcGy37
MPQQhgILcOkDttnd+KE3FwK1ulH5wGC25xLk4baU6mvVfyidu2TCzZs0uGtRRQgn8bCXID8V/Tpp
dj7YJERFDAVJhaXUZUh/rsCPTiQNoAXezXQhrb7eaHXx2FzDgQatB1BrrdrHbnpvJxxLW0JoGnuN
ISSKyNLlNPzbuON/Mv3/rajkB+nJ/2/qFFuRGa78vTrlWGTvhMFHb38mXCq//V//VqQo/2Kgt2Ag
dVswTdCYM/ymJLX+xbTaNGWwwoL4BWEwdPvd+o8iRdP53/SF2S8YBP6hSFmoABaTJ0VTNWQsyv+k
SPl5kgRxm6kLclLFREzK6O/HIQcZpz/nmWtNP3F8HPfwKZJfzuy0nyarqmxB7DSXqRk1mAWl6ccP
DGYG8CVBUCxqQE9WWVDdE8Ucdg1AGnoM5lFTSSO0EgJ++jzeZTRMIeorJ3MyAui3wbRv2kx+EUva
WFNL2tqqObauml6RWYZjVHyiHt/KUrVAYvlP7ZwomL6MxlNSXzwDEMp2fv8kdPkiJ1iDffyqzDOS
8mrWJksxmcrkbaC4SGwwvmglMcPHD50OFrDtpe45bObmoUsjEu1KQlFN4sgfu0n1PSal0opUZKSu
NXgmSZ+9KMWY0szs6VM6lmsrHIAEm9iIKArV7cQgxpmyYQu7hChjKjYsivFREfUtHfOeXHNhkEGF
XzzJes6foiB9bCbnDoOOrB31LDQ2MIU5i/gqqUdpe+gBiDmLEY4IpVG8W0ndhA4EYXmjcsmPZpQp
V7VRXhgmw+9TRmMLvEv7pNHsWPs13oeV1moIZXEBrUWUjo9SZtbETxN62RrdgGE5zhyri+B8Ghg2
y2ruP4jFZPmieSGfJmueTq0hpY8ZgXn8GanYt0IuD2av1PvGTKa12Sd4buK4w/cxJETHG3gWBxHX
bu9X68zE2YiHI2VfGRUydjM4xhCCM/5t0e7qhe8EJNFt7Fk4CX8af2pEAicr5Z0XDe2upOsPZUCK
NuWgcJpyHt6BOBUn2NAGlvA5ecO8tUQbjOallgCCO6OiDFvim+ItYrLioM6L6DIeVI7SaeE2aq1t
/CZWNxGJnxugBwXu6vZcqwW630zRqRX6fBVmsv5J9JHlMDi3rxrOH2XmctpJlR4adWJaaJNL5YXJ
uMtVQoNaIq4Y2NDBSLv0C/kIrP0JvAorjTBDKGdr6XaGmS3tDWTV20KyhtfAJvNM5PU10mImNMOU
0yCKa1o1PV9vHrSDHcq3ybwrI1kZTcLmgoXDUbJn36JR/j2zsNX0m2yZi0lPeiOiCPNv/ipFRLqr
MWg5rB3wnb+flbbgNF8RC2CxEUwpYpsE9TAm19Y2ejrlSsrLl/Lu6c9L2WUKsZc13tuG8dgsa8OG
PBNaKEZ6VybOOqsWnf1Z4ji/jrpFVqDp7iRGGZcWgfHbin+ROl2ZWQd5zpt71DArDdCYu5FU6mdE
zzLe+3GhWdB0q0e685ouuYU2T72X1bj5435MHpXQmL4NEXG3BVXBKl5McjZBFRsz1StPBY1196V8
xhY3tBcxC89M8c3GcRFtRcrbZZgzggE/UTaFWdOPjya23ZiuGVWwKLw0oz/eJPk5mOgWGJUAOgla
4dTNY/FiSrieWdd2Rt6djFIPt1hmo0PNkN4xOdd8I48YryaheCcNw9C67MqUS6va3xhfYKhOYHO0
0ULa0NJNbnbMlzpYfDrQ8O+GpXAcw6vWggsRElDXNOt9sq7L8FxHHdBrHp4ET1ARnpIM71tspA7U
BrEh4gvZPkl568akl6IN/XjMQ/nRyMJsXWNZSzWZ0iksKMD9r1T0EUb1Qqy0gBXIjtR8b5H+Tqgi
6n80cLJrSvJDaTe9Zw1UWe0cPbZQDT09wm7WIhfhPM+yZtVa9kH5/DbL4gg4sNxlDc2QqY/faoTj
ntyLN0DqHFCzzEKyxSWWm/KxyklKX+EJJB/al8i8rfSq3RE9vJtzgu8YLfX7mczjy6B09hPdJyAx
DUL5EJ7NBmKnvtOGOt/6FpCRKlcuCVE+bjVRv5aq2MJLNWh0J4jSK+VtzDgfj5HZfEYgfJMRe8OQ
kR4mJWFwoZjMjIcZq9rC1pPpLB/bOd8HtHijcvK3qlHRg8+e5blC5W+1aCH7ilGclhIrDPZmnXW1
7eVFWr1QpMp7nnT9M22XHum9MNb4waeDyHQ6B33EiatS0sUAsJiwWe/cJJgiT5cq4tY1MNE9zfWC
PzOS6xgp3a6Ua+ku95PMULwGjzJOWuRBrgRTJ88RY6akelcqOhyrzlDzEChqKG51wcsWBMmccbiK
2wsNMuVsEOP7phuzjhxsTF14+J+ztA+28aS/gK/mkZxpx/UqUWdm99aN/eQiH2pw89bntkErFipk
pkwz3mdyUiOiD8bswZe64ATGjv6j2a9V7v5JtcjzAeEHy8DEmVX04k6yiXobB7l61ideWFppK92O
X2kTLma716orDpIBScFM9O6IYYU2gmXdTBEOXk7umFOQMOOlKhlCkFDr1VDr4xp8pbqvNTp4iESP
XdbgvAdW3PGDF/FZ/j6WNGxjZfZS0hlWxHWCqiN+hbUFN20k+Y4+DR3O6vG9VKb+IAAZrQMByqMp
jCM2x+g4+0s7vCcTgUZP5oAUsTg92+dBD3YBl9e1hrpZm7I/rlFy0QuT0dLfJ5GqDxCM/EuizG8D
M7vrpObDs8mFXPVM4Y5kTxk7OW6I5AkhOJDyGTmS5FvryZTDV+LVk9WkTgoYFL2+4cCmDUxPfDVp
NTDTWUfG35GsjvqeggBeyQSZ1O/PCdnWUdqfojS9kaGJ+1UV1mEku+Mx8U3Yikm8QQZsfGTwFTRd
cShkXAqfO1qHwusTGhtJaGG+gNDsEPY10DamzVoXIjqyAzqJUIPntC3FTjcDUm3KirZJRmAYC8OM
/WjEmRilynMyT83nJMIayQj4b3K9xWDuJBbv1ahD61RkhcbSjwHfVm82+NIhOvkq3Z7/RH37otXd
wCdWtm0T833Mys2Pmd+mDstAI02d9iP930D9Pfw7bRYQYYC/9nv4d9l0KnYGGE6qqeNqAtH0ZAws
ULpZ5tt/TgDX2bx2JOdEtFl/TwDvaiCGCy/90JIAnmPicQFvA6tLUfBUCm7Kf2eBlyVPqJ4VGzWS
OcAliS2d27Ked7mJEECJUv0wCI10iqJlGNKGHFxpPlbmgR4771pNSKYMwPGpq9EeFLm2IRQC9s33
xPA2xOagsEY5Mj7mdrCD7dAk6TeY7exYncZJFUP6Q8joez8QWvZZt7KYwfWARjzvM/W9H1kWyOYV
LTk1nXGuc/99LHC//FXAOHZquqMjUjSo2opi7lTUnziDwFft4VP2JyggLfsuWiUtseN9yZGJsAxS
xxsSh7xGEx9jOnaoIcz+iy5aynuW583cNOVejyexCe2CxFEseH+dQ94sfnvscUw4Sg5RjK8BnAZE
lfw5kbyU1XzFLOBG7G6zLu0Z6zNj85dYNNpKNWnd0QwhmjwKg/iY1iUkRLuYDm2M73U3mORY6ZT4
n3uRtWsV+y0OK9FtsqoZuE3zyO/PHmyLYeVKkQsyaZRuVnc+hxRLHcazCZP4uWjHnKech35Dvurb
QCr6QbKU5zQMjBfMsGhw0Czp5J533Q4qD0SGvs7YBhiL1G/ovJUL4ibm0Rpa2DzRbqLt9IsWdwPv
KW4n3gkfP5tkXmFAjm4+h1+tZCZF1owaBzM5+Su/JaJzokjAcWThy/dU9Miv4h2rqvVSdLb0URsJ
i0Y3Su9hHlWOqKfpUbIRN40+g5EKf+IJXLLkQN6VCaLt+mfaqTBjBSosZcQQZzTjJYRcNscqUZkd
uAQbkpY7+tG2VsWjP7WLcEztVt33iPVmYtyvp4rwispuEJr1ZehZ8lTsCEuLvGCawm2xzHttXNRY
k4bM6+RS3uexjaCI3A+io7N6FzA2eeqVObkTpWMdSdZpPo29bKzBWEwbkPndB6Rtcn6VaKAM74Tu
VPXA8hoFbC3moFV7OO7prsrmBoMd1AWC5VL/ykie+FJ+6550BKpaDcsECcF64jJdosTKIyZKYKPG
kSD4iOkl+qKFOqwtAOJOBYvWtUCJgzgddniI1inaixPkEP+ehxzJugVnTJSUsVHCdDx3UpjtRZHC
nljgx9mCQR7loUC/Ahp5XCDJOFWtJ0uQVpqn8bOhSe1VJ5UeBezCV7ZVYrJHHu1na2E6ia46QjxF
S0ex6qpSG3AJ2ZPnXhObstB6j7N5+BjmaLyrvBQMKOt60yL7sGQg06yaQPp4XmvzG6Q0Tj0LIxpU
gXpsFm60WlQ3DZA0fcHsuVtIaTgdMUIOqlhrqHAqW08dGRS1mhBUL5KOo0Xpm14JsFoCXK0AsE6F
0W6shWkNzCsipnVcSwvvmmPeCZn9OZDDkZUcJjaM//tM9TAjRgeW6tuws0N2YfRR1osc5TLjtPxD
BLkjFT1hO9MXSSaw0wLFrfsPvUIOfWeSPKcynNakgwS6W2857eS9eZ5mBovlwvceFtK3rbfrAfQ3
8dSfGg02AVoRJy7Nrak256zJ4bZL86YV8fO0cMTh5pKc1sM70bMBVkxVsp/3TXqr8+hULyxyhd4u
zD5UnDXk4XohllMFGs68UMzzhWeeDNo+M6RL7kONmhfmOQ5dHIYLB70CiO4H8acQG+EmXQIbh4pj
oBWgEBFR85HV/dFM2d1NnWlnu9DWSRWa9vh/GN2MnGsMZdi0Y3Hwo7H78n/sndeO5Ua6pV9lMPcU
gi5IXszN9iZ3en9DZFVW0dugf/r5oqTuUVX3kdA4VwOcVkMQIGXlNmTwN2t9y+wW94r8Pu7frvUO
AYlKpY+L1gCBvG5bRrqa+D5adrU2NQU+1zz4mJ7kOwcjoh9Ni/f1Dpho52HtapY8ZkbCOYJ62VAa
Rtuhiba+Zs9HJo/WSfPoC02m5xJgzZbIhkcM3Hpn9kDY15pmX2iuvdCE+7HneUgbNrAkK7ybfikj
Lsc4eZpCY+d6ZnEKW8gHVAV3LQD92sI4nCrvh6wuX+MU958KTdyPNXvfBBuQahp/D5Z/KK1zYMLp
j+rik7iWaIvpctwjzEh2LV/TW6oJ/4aJaRXkf+GDPsjTJkWDSh5ASDCApxMCMlYAKyzJ+W0UN/tW
5wjg7+KFTmQLRKxeV6nOG8iHZuaaEJeMB/ahoPzS2QQE4j2Fte+dE2ILOD39kx3mJzznb4FONkDm
eRXprAO/MJIziB332h/B2TQzmguH3WJat/Exyev3CZ0eMdLZLtNJCpXOVKjyMdyoH0ELjc5cSHX6
ApdUqdtJGNsYXi+KRJGLilSwZpSTPlmlUNdUyKymk5jFGp3rLMPp5FhK7BrJY/zHoPQ/Gir/d8bF
P82d/z8iydoOo+C/mik/fyu/ddWfB8p//Mg/LY7AWHExojxyPbqLfw6UTfEbSDcbfAhjZcwJguHq
nwbKIAN4ILgWAUeENv95oAziCa+ZsD3EyK4p/5sWR9s2odIy4nUsz/rFL0AEATlhM4kkUe98ws+x
162ZXmdTyRWefjO8HP23G8QogsTtnz6k2989CX/OXfp1lG1Z0vZt/u/wl8RC8PNkeepcY+xItlwh
vN9U1fjeDsbHIv0HN5nPf/2r/p0l0UZ9hmvAIumHYfzPv6sf7MzHVe1zlLRqM4zh9zasn6Ow2dah
fUkybvd6TB6SsTyVgzymk7kvnPpzJMzpr1/Jv9qFeNN6ju4I/hZ4v/hQKqV6tnkAsEyzYCUYr3tc
BZ6bhquhsU5LkV3KWP1dXOe/sUbwW9kXsJzAKgSZ+Oe3zzytHprM89HFujeWaLqNU5nQ03CQr4K8
xyzQ1Lu4PgjZX6IaA3yWnLos10qdr3bNfM3pjqBQ78DaI3DICfVp0Vqm0r+1nPbEnPpKie60OPYn
WrPNX39iP17cz44Wya3Bxel60hfkRf784gEjta25mD4fEwinoGF5EHcHRonrVogzOfPXTkSWYAr0
9jov55uiSL9Eo9kc/vp1cMP9YqzhZZgW6xDPwbr4a4Rc7OV+o5rFByIpcLnRK8V5+qU1s7/5Pbb+
Mv7l/XIi4F7F2YWP5uf3ixjbdQbcwUhFnUuJboXD/9i5oD4jW106izly8ZxQzuZRAhfODMjBqRYM
KHl89B1G/rDWvzBjhxRhvxoG6E+L2GBIWIiMyroJ1qFCoUKSpUavJWtSm089GvFoKgawTQmEIT95
c3tM9UEcwS/+x3aS8z36t4Fr/+7Gx/L9zzf4y5GTMjaRNfYVBol98GrW6ULV2QYHeLU544Sq+Jsr
6N9d/kTJORxumDWZ/f5ilvPD1J5JdeITjeKreUjwp+Q2B9oKuF+xSXrMFjr4cWgrrmGW2twVaQjw
MRifKywEGQ3eSmZUN012xN1srqac5Y9hzce56IwD3OiEWBM/vXKqINcxHkczqrO/exf6Vf5yXeib
l/+5NGo0Az9fF7AYZFQgrl0Vnthk8IGPlg0MGSVbAEsB9hkbhExSMbUhNW9Q7qeeesZ2QfhOQJKX
2d7NjKhWKi2cVegX3wZHVAiiMBFdG25wg28CvhoswL++b35dIMILMDFkBAFLAlLF7V8WiNjEaUin
xSM+KLR2LDajNcPh+yEIDtAkHo0ovzPZ2aH8DP/mTvqXcFv9m31B9KBlodD9NY8eXjl3gY8KBcBz
ueuN+Ro26XLdmuVD1hdE+jpK/o3RL/B+OeAxw/mmK9kfm7j3Xcv95e41F+jBJHV6K8ge8omcMHtX
k/z9GOS+/ch6sHiKptRFk6yMM1hXRqxRbb4Kh3FOH0zZyxAk4tyOhn+vZrT1dSaerVYeR7fuHqug
0JJTnlWFvdxVyQitc4qKURtzrfjN9DAN9xaF42QmXyqS6/d5LYq1ClV9bmHA7l3ZyaNVmnIVTFhW
5yD2rvu5ZYOXQS2hem6Zt+ZF+TrESu5qo2JEUb7PVjOcOi+V10Yu3jJ2N9vGCOX3TBnfK6R6Ttzc
0mFKaDOcNZ1AGjrmjwGt8N5Olv7UkKf8EC0JGgm/M49LYtgnMkEr3DtJ90HyLIquyYp9tHktTi9/
0MJ+2Zi3hZwu6bC4IJKplO5Ct4q3LlCXx8GX43NfQ76tQbDFmwAYxNpVM4F1gf88MIkB3hefyA5L
NoEx0jjHYfZRApMmlorNhxU2nwEYk3VJlu/OdlL/q2H3xee8tMbOAbX04ejNFYVEtjXDvD7VZss6
wZxZSET4qg1ZvZPQ0qzsOpwPXlTl67Lm4WQqFmtBTo+hZPfopfF2Nsw3R+C5MdjlHIyes85Gz3IR
YFh3I81CnFjjBmYswqMFeeHMndDL9ItVsk7xCFVCcYizjBaU9OHZhtlA29QXyRVSk3ztVcsGAe8W
KOexg7RMdnC4IhUICrxi30A+8F0VY+EPWIOiaL9jHF58FwytNmnWQZqbZA/nPTcew5rFQeJx6ZlK
r+wI4LhmTxVdzzGD3UQqsS1LhEmm7Ntb2i22Psh6V34GhVqpzDh3BZOjXjZIOE2/ucnNtru0kj4w
spH21q2HVrcqm24V+wUbWDP1mGvQt1yKQlzPkhFuP2ZfiOG9I++mxvVWOFs19PNaABd1JxjewzDk
Z28E2JsBKbgqm37ZFHO3MbGebRoxOijA1T7VEVCO3eC+cnwstu232fUfG4xhj24wNfBd2VivRluS
L+LxYdVs8y85C6bjPPrk7Vq1Ac71CJ7fXMWh+EozVV4sNiq7Lra9R6b4vBLUfRuzEQ/WaLA07acv
kSRwK0orysnWfmgS59RGBqRBQOObqM3srTL64YRHwNPLPWdvO0WyIbjtGlAmg9kgTY5FCxsPRBUx
NXFSfguJLfIjMlaSdrD3hq4S29QA2GN1DnB5y9PRb1LMX5UdRvgPIkzcGzZ4OgQCx8Jmrtwm2KJg
x9nVuqQ4FqLdZG4ZII00OBE9ZvO1r+VrZguQNokFQq6+b94Gf/F24ZjXG3OGB9X74SGwsIJVFmPD
sPEPeTugfa7JczK17Jb04uIqT3cEEDJhRJ5bz9UXHrHENsD5XLWOU+6XLn6J7XA6NG31EjvZbskX
NJt+uI9DQ24itXxLi9w8msI6xgF7yqZKH6zJCcKVp/KHXquNB8NO15MEUl6SQ7aZECa7OS49HGvv
Ts40hjzrYt1IfBttWeBlQOLM2Nlad2B7TQoA7AlMIovaql+V1kaL3q2R8wdbcxbH0M6PRWddF52P
X8tgZy5UeBExqGTloJo3FSryymNu0w9o5ZFpS+TazqCQbiwx0F2cEzdZOR1MFN6pVnrHfbp38+md
koNPoW+TdU3MBXpppOK1Fo3P2exvUnTkPXryypVfKy0wZ+g/bMPpobfUTSSsvQiDmhVPtqwaSUQi
8vSg6B+d0b1OIvIrwR3YjLPJXizFBV9Fs6MRUO+Cz2gTJMzdOq2IB87grNApxhvEz7gZFsK4K8+6
l4hNwFkO4pyw25Bae+909VVkj9zpGpW9sH9j6AqAPQHlVINSkuRqzswvdrM7Diej8y+ThesOyRQE
0qrfRfgTdNASKtyMTbo2CxjaNjApDARUaMPNUkRs8ecOq9A4GFu74o6ritIn1xUJgtIehaTD3KJP
i8PMWBJjR3bX1Yg82TyOKxbNPV5obA+RSG7MuQOH1hXJC/tGErt6ce/UOZE72GgukXBf/ZDRIXKO
7jM2siMuH2CiVtCupYFcP+SP9/VcnuSTV2DjlHnaqBFX4itJ5PlHpHBxONg5oPuDgdUOD9+Drmcv
RE2u3FFBYR/SA48Td+P5MxPnGEyXSRRixtAmpEF6sH+YS2qOddPOUpZDRJ8h6bCvx3rut1Cr7xp4
yNsKtU2rLSupNjGWuJlMo8x3ii0m5sIgWMfa7TLiEOIwld52KfBtT7IhbDUr27VfN4fMJTQJX6Fx
mdSIq5iTKh+TZ1f7awowoxsOEHzQMrpwHsCnhmWCugMvPL0FMnKSE9wsQagDtm+bepWPMSZbTiJI
vVWuTEVIPFCLonFJi+lMHHToq1ZTEqVfA6JT963xXgxJeRqS2b/EOIqm0T8yE1l2tTYdCW0/YrXU
btM4sp7MNI5vcUeZz77bWvz3eJiyyWQ0iQD6kVAEkzZznneZl4eHCkfUrK1R6LwEWfJ+v5Ii7K9I
JqgfWRvM7x6ksdCDOS3V0p0Do2aGO3t2+mY4tb3r2sS7LxYPJVmXg1X3zOE1ivuW644EwGNvgjym
bejI8WIw52M8uGqC7DxkpnyaXETFCY/tvbKjTzqXbZ7wQEtmWZ1SHv44Yatxl8VGvI4cVb0DTMP7
ERX5bUIbIAYPx41kz1x0DcK4WdXXiMOGU4Kd7kQqWb7JMLmaeCOzx3hMGU3E7XaJkpsEBzkDTp7H
TVGhDPK+KjfurmofByBoUi63Ft1GkNkkrQCBpoEKymMAe+26dLWaNqUGackjOvEkZqxsTRz6XeXm
B9UN9lGGkfzoqAEx16YvTCk5FNi/raFf9Gs+93LDlhgGtIG376Rm8PG4vnUw7CCWXYgHCmO5+wTo
aLr1Dc8+dAHg/VG7wQgSxTjPuvHk5Gh6jFI8pC0i31GCNO+7SW541IDQQYw01N2yJahNfleTiNYD
CJuNj1xOwCx46OrYZOBpdB5tWBfs7KVSuzQKv4cJdttQWt9JCJ2p+Tgp4pwE4xrS9F2LcHC/kO93
zpdZPDUllWUtVH6iuMpQEtT2de3hbJNs72d0V3yUKeVC1ddH1sDUdTPUoaBvTUwBHbt2N0a/M5Af
vW4iYoGUNblvwiL0uK/G5rpNxcAWML+0XvGQ1kZ3qtjXX1fMYXY94s2dwUfWpcK/UG9Mu2jG26Ls
prqSfTOeDTBE28EJoHhHbntmWTivvbmuXlsyxFaqz/bM1m8KDyVGBZNhtIDZ4IK/K/qE5wYN13Vi
oZSxEs6FDET8JuOPvhPhTNhv4+GKrS3lPBpqbu4VnHb2h+n9kIzhup6sWiMOh0thcv6FFQZn7JrD
VsW4/qYs+3QZd38R8ZhQq5YFTQTThSCe924qUgpWUV3aLGIHWOPsZMxPNLScb4OUgEnDV1dOZlDE
u+WwnV373XBSc83K2tmCcog3cwyu0eqK59FrnGPgTtYR7wY7oaDbZYjCEJGzIR0DuVX0AZyPpK7b
hxyB1o4QFZQRSEsqK1iPYx2uR3N02W10zZMnKCd9hFCO5fRbq4g/4yDttiiBMFZZqKTSlEWzlwc0
fRbuNkgZIiqrk9tVX0UzDncFD5i7qMnHm7gOpn1UefX1VOTec1GykI4gPqty+ZDeIO+pyronCCQL
ynQpbpoiLa5xXM2bxp0RjEpVsqNYiHG2rk0fu/KU7w2lrqYmUfssndPHiliYAwy0uw4/+dly2D8l
y8T7SuFMu1lTHc22tbZRZz/4TYVSbzDK9YIfcgPWJ74dByr0LNsOSTq/VDm7H1WHyV2VW++woLAu
GdUxqegU51Jgvunqk8zkY19AHOXbhMWh4Bo7c+Z91iqIrmxj4EodrfLBh5LZrELq9BOozld3JprT
6Kj/lZBL+RYVAAiGKeSKpRZzTkRO2Se1tM3LxCb0TBwKWQVJsfjaIR14O38xx/dU5OLO8GS8cfks
KAI2siZ6mIJ2k6vqTFsmruJWECGi5VvUugXNK5Iua4kfs5qHU4/aa9Syr1ELwCqUYLGWhBWuyyzQ
9w/UeMOJfdC6RkDG5pcVodaU0S+9kQSebiU51QdvaqiAK1aUg1aiDbXT3qDK4Bz2gh4kCSrkrpyP
aY6MJjJFgzP4h7RtQeSWabVb6bc7tJdgY2X1QGxhvUu1OI638ExS8nREonFVmtMbYgSEdGhX1tw+
0coJ6NA7ia5RjhOlCNaJSovxXCt+cCT8BLp1zNEllBBfi/faOWGqqQV9zcLZPIWftZb6TeWI6A/1
n1l72Taw1Jc2cyeSKZEIzrO77BYtGzSlREmCkpCHKT7TJYyIwuLR0/xQHKrRjGjpcgo6FMcbbkGc
3Vqk2FCy8ahBcEeFvhl4YjNXRdRYa3kjTJdNTKe7ywzMuitMvAUyn7Ld1T45np3WSEqtlmy0brKf
l/kG1v6ybaLxwgGIuhKZZRim1StTieHiag2mMaHGpGcsryHg3Amt1Ey0ZjPW6s3yh5Cz0ZpOV6s7
0RISkjVZEb54y6H+6a0baWfRwe6t/B36YQtgME3STT8oo1mNyPM+uN1TQBlevSeYwNHREQFO2EEc
/JDOl6NOOB+LxdGVDak6V2FFmJw/4jhBu4pvxLDnu9So5pgLkVUqmFu8TGlTGXdhZPkI5EY4vRQT
yCuYDOysxZGnVqbYhcP5Ip3FoyJm6zx4SXVIm+nYx0V1Eu1iHzMi4vZ9rczrySNDKbMr8VGYRYms
iEC3Vadh9wMgDQ1zw+eD7o2HrkDk3kjrAHVuhtOivVqYo6wbgu8XHh1tnvw+NfufNd/jXH/7P//7
47NIUH0qir6v3U87OyEZTf7XzpHVh0ry5OtH95N1xP7xU38s+uRvPu1bwOzPlZDGHCb7vztHTPc3
23a1e0TapD96TCr/seczf2OKBDbOEj9WgzZT3z9Qpnbwmx/g8MCcwsxXev+hccT9hb9mMfvGPALw
HK69S3zlr3sUJ/SdHs8BRyq50Z7hjTcCw+Y95o7pkAg73PNKu3VAlMy2DLhfnFqQcS0KMpxTs31I
x5ISjPjakxcOyb6zpDq0Yd6dyGuxj7iZXygBYH3XBMHRc5Af5C0fyOedepU31kvOacUwjjCsyJcH
L3GfA9R1K6s3+u3YZSi0uyQ6q5HmrYBktcsnlINezoOQ+hZCF+XisVn6L/6UBK/NSHvnDh79Lr6P
TVtXDC2cJkTVBdA5LFsmqlj/MOYMePtaH2K6AK/RM5AyxNzd0H6iFmn6cbfMOP1jlTIUyjUeiogs
1A/ws10rx6VuGKzhU5RYGcnr+6TNJzxzpMUohQHR633/Ws4Z6KOK3nkQoAJiEiT6zA4P1B6h2vS9
MbyUrQvtJUhDgwhx58ZfIiYObudsyDPSQGobgxtx2tl921s+xHHe2MVr5UJ9iyn9Zc6lAurlHQNs
Zl3YvibGLlb1FblHt5F0Tqp1zrIZHkRCxT3Y6sTO5lTSqUGODe7npTqWqQdK2TKfoSTuh4bikCCt
1TgajwUmQ6Tk3ri3QIdISQRMEpjkZhfDq2XQAlRl0mFPYSUinahZASNgYZuPe7CdYKr4YZJw3LXw
muoLgtNXGYEv6LhkYkca+5rLY+8k4XjT64B0xyHLHlW5ey9Dli4g2ujaw7PdM69q7XlLIrR1h8v1
Xtn5I/JRHUGFuGsTxplGoPiHpq7JdbJLMN9FTz6ehcczKj95AhwIW5GnIihxfDTCHo7OFKYbXK3R
psHqDwfW2cx6fygQ1DHReUx6Ircdo+bs5bvPIohtmLsYp7u36TDsmFT7Z+U6p37KJeqM8qtflXsn
iJL1WHqfIDmO1twfiqI6J7P9jYngm704p3Dor6fEys8zofQ8VZBdAaWm/luYJfDtsB0oVwu8+yi1
LsTKnEZNkcjHcsOc06Bjq+6Fx+TPoZ9kIEqja7VfysoQ68iEfpTJtzEtP4I4fwdxe1XFwbMfjh9u
MuDjzHke4Ly8gtNzXVgZSfcdM0GpzBchkm++X1+ZDF3LIMMHQi2HWXTx1WMyN8lV1MQHYJnDIZzJ
S8E/P2+d2rL3Iq1pDvrEi7iwJaIgJLuKP5jrV2ZRge5yCpdz2QlEWbDNtolDfEviydt5DEZCWCci
aYSxnCkWbsCxwTxwqYqk4Vi3SenPG+HUFB94zBCzO9NHYYB1aia0jz6y7dmARRVOoEcrWoyM4eB6
Nn1xjK2exBYnfGpsSgLWh5jsyR2ISVf1iL6CqOB+Z+hcrlvXEfs0C4M7+HzmOuuZMa86pfBg1ah6
HElOXA44Y0nHNVPMcoP2r9v4NFoI90lhaNyIXXPeb1gmW3s/tIl7J1a2EvVutoerYF7AblaEf8mR
oEZytof1THbYuTFxAxGOhMR8GJ5mSdYLC125FuSZk1Zkvvi9SUJs7l71Pc1KA4Knbls6Ga2VHc3w
jbj6b7ZcHieyM8nd8zek5a4JG1v5YXLb5GpZwcfBVzZigqi9hNmeZTxWmXxhVbL3l/RGZf61K4ot
UxImAwD+ALC0ZfBmRR5atzB11v4cffG95g3aq9x2RY3m2/C3OH5q4pXCdxufUTg458HmwDXp57Q6
cw9WhsKG/Eg20AV8nKRpks3Sg51CvRTvXCeDTph11j4aIJMWykpYL8Dq8WPn4iABL+002wSmAivr
xuNmCQjwrOrWWuVVlj4VfVbdB+SfrVW0LEhQmlpnfClnHeUKgbXGXUwLSligpcFm6PA1FwzMROma
m6CG9dfD8RnUrVc2yakqGCP7CY5BVQT141ypL8KEVDBNTJsg5WEzgVxvJNGmJY5oO7r5XRJgrfF7
Vg0gNLHt1tEnmH7J1AKBuDkR+DWYo3GWMn+jPhwO1M0k1TiOQI9gvFV5Uu2GVl7ZTtyuhL0g5/LG
yxwZgAOb+Z6j/n7CTLhSTA1jFwjHHLqPUARv5nTcpghDWODTbFud+5iyRYp7pfZDhC0dDG+/p7o4
dw5BkUNA4k85v8RGJW78Qt63HUKyJS1AK3bNfa+mapPgJfCaTJC3wxVK+N47sc01kjwAQXybtOuW
94TCl8ewh1ksHxL6iNCZVmRY0QsE0cfiz7bmaeGirAegZgvHtTXar0tOtAKDCxrBud6T44vHsY8+
5czUy9cOozRwr0plQAHI1Stpx0yLbZ4diyJMzO+QIdClvyzx+C7wohA4N02Yz53dUkogAJxChude
wrRA6u1jra5XbELTzdDS0Ngh3ATyUL4lQ1Vt3L58jqT/hKL+bsnn9MZ2ixsbYd5RVTAg2sIyrzsv
uzd6hJ0L6/iV6w7XhjE1D6Ti4fqJxPc0m55Qhmd3yg4uZpZ8ujbPNIc9E1/FgrSznL8CMsGB49FV
KW1JiqG72OS2zcPD0kSYxnJeHnhkCAfhlN5kYUMDbdVfhqiyKXb0aKYgycz0alAtVvk1ZvV9VII0
09zLONS8elwbkgaEUFi8nxlrAls/Y0qTyI5kdh+7IOEATtEpepJPNaaFxCxp7QrQJswaSPl1G3kP
mAXJs+0BEbHCkZizCV9EssHeMe59D2BQmU1Ei1WspYlogfG0VFdst5JbiaL5RN4yVwk5e8vKmlkh
ZGOSn6SndrFbRDcYImwSqdkGkNoK8NES3WPKHgdB/FdH6uM7cjdTQj3hW8HeKoa9wE/YNXxlEVAa
w7Luw8S6skX6UQ3iZQnMFsU/CcqB89LkXYQQuX0u4Sa3Wfc4Ze670VbqBNUj2ZRjfUyT8suIVXeA
dQFTc2aC3tWMl5xHtTxAG63nsdxTEjDBRsfSNE/5mAebjgi7XcSwAphbPm1t7LEwB/mvJMKPh2VC
7VEmaFi1EleNKTxRQnKmIbv3CJU6hLV6TfvgM5w5wArriQHusg681EYYyoFg2IRuToqbo3UzeZ4y
nWI56NW8B3PW88JnDlRprxYuXtarzogrxXjsewQnKgi9235Kxo0owew5ZJ8lXfRptvKRfsK/LpMy
4hThz19ccnJbMFKbKIPfk6ryazB6t1EVprugB+3TSUYLFmXn2Mc3Pxqb/2kB/6YFpIQwac3+6x5w
W9ACfvyv+6r4iMqf+sA/fvSPRtD6DVcIkhcHx7/peR4ikN8bweA3U5Pn4fi4eHMEfdj/6wRd3Qk6
iEYwAVjC1jq4f4Ra2L95Nu2bx7/Q+lGaxP8g1ML3flESaY1KQCXPiMwMSJj4VYSogmowltFnnpKO
yxG1pFgTuwSKEc0BE/D+GAbpw0BGzro1MPqZtHXkt7GM99EX4ECD/ei5QYIAbnnKbXXDpBnebTs8
GOBGVpFpVlvttOQes8bxvU9ganuQj6xV2A/hzo6N9t4fWSRyp6/IiUiPgd9+LHHwHoIBKTYzyUCb
2FqmixEbt2SpkxK6GPh2gjHIaVC7kPlYzc5iQvzxVTUsmkqKX8EzJ6cWZCMttmmQCUpaAlAla45T
mKL6IOnP4NhL5kNL7QYvWQHoISgQ9/qq7JcaMwrbeMNV2Vr6ycVp44y50oBEPK3OxRR+bzLsbpI0
TepcBD4FiHlnZMmdTwfZ1tgrffVkmujthS1C9FQutlB4ytsEqvNVkTnfVP2tj1VHygKr0oxF0Ip8
y+hclx8Rz8Qz+/n5lOE2uTBYq84ic0nAihcTmNJxnuwXx4RNMiSMk+rxAWFXz/ySKI86yRwId06x
XXAiHTEyvqaNpFag7gd4mgv7OYrHO+iq1lYIUtUDJoKAWQnhiktMvR393C5LmFK6M6vaqnda7LRJ
gSJJFqA046T5sthZvfXLiEz60UUjByeXIXS5pEguzeQANJBAQNMZrxZANThWBGWUUYwTpg8BMZQB
x5Uxu96hMod9LYfxyjX6EV5d4+ZXimFAvJEhfiRoRcx8gyakyyC2pD15bSfaFcyNlvWkb8V4zwHe
m35y2+MHhWY6PVVl9zJPl9rKZpIP2ieM1ObDWMsY3ctAwV2b1PPSEQS1QPIsZPM9JqEcj1V/6hKf
sku6amU4462hOt5ezYprQqyzbeLxOyIm57Xv/Oe2su39wHx8MwHn2jRWUV1sIgngkhrBSuJRXCGZ
FCeH+n4bKesqLPH/LmqWu8w1bBZo1mBAeRK64iW2zDTD206Yev+WjnB09Uhv0sO9iKloB8yMkV/3
Y/qXJP6yLfVIsBGddeiZEiYu5hJMaiztcz1EnPU4cdCDRbaJ+T6LWvs46LEj2DMMcAwiAU5OK08P
JyVTSmMEkEO7Kk+uHmFGQk8zcWeZz9iJ/V1p+uEdVyB56T8moCU+85g7kMGoFwmyfiWNGUDbqsJq
LdvzEJFJzWrC+cDVSClRF6VASowkSzoslMdwqfcWfrB1lAjjffgxqZ1+TG0nPcBdqip/b6rA2Evb
Gm+U8hEWWf1wqPNSglhALYA2mGUSFIBiDuZrW5MBCNJFbWMsw54iqt4SphqzjcaazDZw/q5XSY+l
Jg1UvVta2yG2KhSAWtqkuQSypg0lXzl4yZoGnrPEWWRqkkEYYu9of8cbdCyfmi7Ch41K02UIIe7j
OLpLsyrBiwQfYUJAlKzqoLy3C1JW59iAnDqO+2Jk1NGDOEKRfrJT9y7M6A87Vp6NTwVVD/iWEtgM
mYY0JBrXUCkBTAWCw8LgKNBIh550raJFjZ1q2EMS3ITSu02nD5TJ0CBi17uzHU9R6bPcZ+7+gDZu
QQUwMp+GJtF72Ibn5GbpMKUv2H9JbM3cQ6pJFGPR3caaTRHRDr8nYoJXga8WcgXVYdQDc/dDat5p
SGClcYR9TTOOgF60YtPUS79isQZz2W3gWXQalTHlS645HMOKrNfbWQM1WNCBCkCF90Kzw0zN5B/w
H3O2wuIYNZSD+WDKVARQh0AetQdEUG0MjfFoXQ6OslTduXKAfMwcpwf1g/xhJKXHWjyc7xojyz46
jQhxNSxE9NmIixiAyOL0xWaUD1EkXcBTEEaqGdZIpqkjWZeJc6dJJERFAuUlg6JSUXcMKyzecxT5
b46GmER+gBqyhGwC335XVWDgsyAJThPF7wYmJILpMjNmhLJYxn0NSuk1MiXU8JQQWyY/tuSPs1fP
l8gCsoIIEt93o9ErRDHRneD4IEMXlbbSiJYSR/9pQQixd2ZnfPR/oFw6oC7GD74LeuJg55eL/VKY
4F8GDYIJw/kVi4G4ZXqlriqNiwkyTY6xAvNL/IMm4ykxcfH56uxr2IwA7nysNYRG2DELdj4/l+iY
BgF4Cq6m0OAaN0mHNWL+Ox5qV8bAd4Ux1qHD6A+k4yQ46g3z4NK/blTAV0qqW71rNSqnATPLWGch
Og5dRCxCBiqRa7BWHsMtS/X+sYK7049dY0LGK9WDGsDyFF6BWUujegaLGPBRcTZAucs1zqecbSII
NeKn55eSY0ETb8P/KdKndAAHRLqC80w+udqq32FB4RODLdK5sboR4YfwQamBHEfEpfSPGjlka/hQ
qzFEJO3NJ1sAiBtxSV5yaEWpmR09jS+yNMhIDe6VD8J45atlPFrc21Fl0nnQJtJCWjirFu2x4nGB
HA7bVdA6/tbUTqwOhOsTGcYAx9wiu0NdiLwU9zSfEOWKzd/gVvPnVhQ9bdwi+uyjgwsSYp16Y/Np
EA51dHo7ObvxIA+zTLZUaex2BR2BpYPZPTnWa4Qc4xFtm7M2p/C2kdN8rGxWa6xP2fUqt7gMOvrd
Yni8ysAQsJEPMP5XfKSijO8IXdqnGnILyIc06Jw7yuSiJfcg3kemNHbaWmF4yQlLoQ5Up2jyQ4x7
/ZU5x/6xiULznJYjgSIxuT95R4+XoeszJsUuqiTbZQEuvkKhZV3aQFn7XuUcFpwvuzjN7N0wPRmU
uAzBAmM9De5tHGffzHh4habEiq8eWQ+bLD7HEJXrHBX9tpwCLqqohm9dm2uZTa+IlK31gGSCMoaU
gskCl4SVkfs+OQ9JS85oUIXbMmUKMzXqkc/EXCW1PexJQJQrpx5byIyAKhR2QIyAag1YFcaxHRYo
Prl9bpwsfM6xKJCGNE8b3OUX2jBxdDoD0ajqDfO61x4AVJH/l73zWJIjybLsr8wPWIqaGt/MwjkL
ToCIjQkQiFDjnH99H43MrEGiprO6ujezGJEqkapEIoi7uZm+++49d9r2BYI0IsYTsIhhzQPlkW0r
BjiDDw6Fp3V+nTUGKFdriHFroaTbqNEnoyruqyh2duQPkoc6Eul6WZpuOxbQ6juV9US68+2UtNat
x1EHWRjf0IRNZZcTmr7EVTk8VrX73mTolYbipIuJCmlOyDl+4CCrfWCihgLsLG3wLPL8rTHQKRhH
WZwiI6ythOty8FJ5wYb8ZSDqA/9ObpLJsV8s4MTnWtYmEErqzc94ZcA49KRyeY4/Kqta1k6lZd52
7PZZK9XT5Ba3hlziU2Zkw3VmUznftuHzjMPsyPogWHsuIkwMDOiQVPa47VLc4qt+DGgNhZqwZkRx
NlChZ3oMDCZunPLBvuyhgw9Qn68MHpjsYosvvgcjc1HmUYq43Bse2xa8svFW+i+TkuX3am7v+ac+
FAvPHvZoWWQqgyC+C1H4KbMxt1lUXfwW0jlesScGDl6Eyqc5FTOrvQSsfyJvDSv4S2V4z6PokSU4
ryJM1JC9Ih6DI8nVq0X5/VfTm7qLxRvFomRTmzhVcb301O5KLbGE04ptgqZZR+Wh8RDxWqq9vi2j
AcYkb1PKEOZbWAAv/CbDCYdijfWhITHv22F+ijgNHjove+nSqd3hDU84+nIwz0saLJI2BzPThGdf
62G24Jk7OWLmcwo4rXSm8iSnfFyb9fzVcPzymILev+td59aBW3i7+P1hTnImsYCdg+s23ETN5rVM
8vucJNw9FwZwUPqDaICqOBZ78EuuqRDn011X44Vdj89v0KMiJ9JI6MShPWpxHiY+qE18U6AcUcyR
4hCPio0ZJi+tvZTr3JjDdVgtNR0TzyzzXlM7mi4tipHnGPM2MQKwzMn8KCJM7mYoTl2oQvpJ/LcJ
8Mu2hqGDZEJef+KDgvnXhSuNdcLKE9BBHiV1tc+5oZp2lN+A5K9J3A9l8q01OyYtEoybTGF7qGFt
qLzoqd/B7weNw+QoXrvWjVMw0cmqU0cvM3oO5JgUDZHg7u/8SN2yj/kgNvIhaEb1XUCuxmJPmPqg
yRvdj6ocg53MYPnHPvEZL76fegcI7ow3V9TNFUEu0hnlPGzK3KivwWdB4czVF8q3htMc4OyAewVY
skn8s9vI75HLtEKge4/ANwEyoa6BB8mjzAN1pn/YWQf12NRrXCHR0Zgad5NxMzqoNLrI1C830eh3
eOVmCy5vKWEYLMW5991oNyRkqMMRcHC/3DvcQjXVhNhlBd1JTgzH9OIY7So2u+aa4Alu88rMvoii
uyYXtuPmS1lF8oh3ZTUkot0urrOaSuvaJArO/AknPbXovJBuTLl7J7KNw47nXNuWReUclO9TOnZy
I/Ip2RhImOt/X6+6it/QBcuP7m+bVv8n+WUtn72V1dzEKura//35fQi8bXAE/OX/ADSKu/mufwfJ
/t72WfenVqP/zf/qH/6v98+v8i8EK4tcMDGw/1yweizbt29/Var++Dv/UKosrAr44P8QqvhqfypV
XMu0ENo6Nfp7yvgfngX7N5za/HP+lFQtt6//o1TJ3ySJXkodBfdTR1r2v6NUyV+SgpIiV2kzShGk
Qttgyv9r5I2CpwxciMXdTdd1pG7qH0bB2dRrq4eJgosyYE3XV5irbSCDa8eV6RrW37pw1VPdDK8l
LIP1YFD6YHLGWlGQ6u5D0/4Is2lY1zOp0TimUYZDGMzdWCmuYkIusxvd5Wbw8NMLf/t7UO/nuPOv
wTB+F7pIqZElggsq1Prld+lRR2yTD+TKWxxaxzRdw2JNQALF6dbuQLoBvmbCbd3Ifv94/Kd5y89k
4E/JQcidAt0afA9Jdl7HX50fEbKbmcEVWnkCFoL1EtWzrmIOWqrQaTdLKHv0onE8erWMD0ExCZIe
5B0a/BHrJaQFKVw84zB7Ekcl9l3SI4I9nrKBApX+3qw9bkut1bLxg/4A/xytPSCe+/evnyl/TRLy
a/ik1MkCW/xP/vvXqwFrBo3QPVuKmEalUB+8M3c6te38NpNfr1Mq0Zmdn4PIyVaEfgzAE+uxza4l
4I1QkX9x2ISwCX6ywwZDRyZAFscBB2LCdasRIQawqKudWy7l3HWI7NTFhDFmmyHfIEfDjoB9Ns51
1K/exU7muFs7NZmbZp7CSdxRPbmg/k2daW5aH2ex5dQfeVKmmyLD+VDkAQ1yDidihVGYsS+L8R06
+y71P9wB5ZQa7jXjAQuncvF3jWrpjFPYw2x/CIBXIxcaRs8Z1jDabTEP4QmONT91O8nboYRm3WmS
eEldTNE69FBO7qWJxWvmWrfE6zkNdlUB30RQF9IdMtcw1mPNEahzvRc3ZxUbi6I9oZFWh7SiSQVk
ttgvwyi35NnZhi9Ft7Fs1zkLqpOmOa0Og6nCW0ekBaQfM93HGGV2ebRgbWsXvfQ3l7XRjDxqYh7j
Q9eIfRbX7j5P/YV8iLo1cOrty2l4FwxtpcWBIBasjYyheOSTcebNLk+5we5rDHmOOHSRrgV+47Vt
GzNRjvCq0esYvBjd7VIN46YkA3KxajKuvmldpWEV75O6ABNvq/PEkaRcjUX52AuEmMb4Dnwj2pi4
Q52e+nkj4ePANBfu/v6ylf/0ued69VGMfMjExBCFFuN/qr2ccwEwqGxJDA0cC7O8/R501QNH+LtM
sGmMAn/nlCzyrSpG9wIDz0mCF6KmfcEKm4B4UHEeF3znlnMwFnPPgu9kexjbJVlFmg6uSdDRCUii
xasn0LkIfU5u3eXptKMVdfgXv85nVvqv9xLTsgSd2xIzEL/YLylk4fEO5A7804k4JUQlDgK1lXnQ
dYf7RkdDqsVj8fg18eONPU2UZZUj6H+/3MJ/ZzmAxrnyBhhB3PnZ0HZake1JjQSPWT3qsRRdwEZ+
Juuz8U11UMK6C4b60NWIs2Mc3Jupd6xCmwMdB/q8WDikNsUHu2AMXUJ8H4r+EKoYIlo+EYUfw5vF
KfWgggPr799Zkv+8db++FkSyhaBmXEd+NTLgp7fWTYdClW4sKFwr3ws/09kIpL3A4VTtgCJbutc2
TB+ZO7Ev2WkJgYjqg4SlxmJWV1IMFNHY9yOhR2mFT0JlVNzQdWDVxFBQSAbOm91NGucGDCyu/Wns
scD4+MDrbH5p0QT81dh1Yj7QQN3snKapt47+rXGU1Ue/s5o3z27ffbMN9qJ1x3UxIHYypfPj5bJ+
SDKW8g0+U3PtL5FFVV5vbTofZaZzwS04vhtuRF/SwZYXwxveQl1m4i9sjYjFeT47XGfy7GtLONMm
YqUCSdnaL1P3wUcpJqTKt0n657F0SpoD7Scv7EPWGRWKe5JKYgjWCtBhuqHUWN0EDetUbvyESNP5
fnZBhaZtVh7neLzGdnsH0O128Mz3MTcGUnrkN+Sk5qNqefbLMbxG3RnYo9japp0z/pMpeClZf3+x
9ZZlLnmo2vEsdm410abWTm+pLSvaSqsBYrhloX5nQF5Ve4nH7J5faLqE5ggOUsN7AiS9FWpNgKJQ
xMc4SIYXjNrqKLylvPNaNzw7IzUCic+22xpq0mn1MWvyfhU6DqzGorpHitJeF8O9BzLA7inS1keP
RporI+vLQ1+Bs3UwAb2Hwr4TWfmEKvMyDwKRmF9ecTWtnXE5Q2fkjMKBPEuL9IAr/Fua5nt4o49Y
lxUL5xBqvZnIlRhMPJwtmQQbHmTsAlhlF3BXNXF3bJt2eFlKikdlnZond8HEUZOguh7HOjySuOtp
Ssp69srmdB5QV9dhWAkMFkV9pZSY70czHmmIJHIhzPIlH/0+2uQx5ctpLYZ9STWgGfvO1nIS8Ml8
nl0Dt8sUdq+RLV/rtMtOs5/8oBUP+lcEeRpSeHKc2/J6bmd5zICfDyvKCQBfDDmk3yo/hAQOOwTL
g8tt8RAJ942LGDNbCvBtPU052n9VwMXgNgJ9Kvw2G0zQdQBL0J6cjz4aHuwmLM9tBbbfWVLvpiwW
LkiCH9fsYCA8KD89IVbewK1eATLg4o9K7qbMS/K6RBZ5yAllrXMHJp0yx2jfaltJb+oXbaibCy3z
8VkR6uVZbeUzvhvTvfOTuodx9iCD1iftiQYRCgPg5AI3a5PGEbfQerRWU7U8DfM0rltI2Owju8tY
w26clDcSlElve1qM1oyRYuNSz82WSVQbx6aegHzaFRZNTDFV82qM3FytTvL7T/Ou6KW1wrc/0ifp
Lme3qC4NZxS6M4trVByfNaY5AI7ISDdaRAT6NC6/hRJDXEybwwbjhE0PnHkzOFj/a5uvyL7PvbiK
QT5w80eLsg+sT5PaOADyVrM30XEwYDlkDXF2nXxtLvIh8ppvBD9O5hjMlB0p/0YlHIAyNRoAYFOx
kzMv9FIu36S9NLsilZpmUlrb0sGgtZJwk9lCsFwx0LCHGkSPrYiDcenYXTDCx7NRxdw2aO4AwMlb
r6+M28i3aSGycUX4PVttgz32ohfaQq+2SaR+NSCjr4sgVidma0pd9EQKhk67SpV3NXcMAJ/+xPPc
0p5YC6ia4G/Tda1n3BkE5nbAe7cNASWMFHk6tGQZY75DKwcUKYqXEZuXsHrruvycpy09WpNGxE+p
x208fDji0K7xNRLlRYO+hH4vDiYgtD1lxd7G8sbk1Z6QuZ1JtxGWRnJRM3N+M4zBeZpQWNCLfZsm
+iWm9jJ9dLVGUGi1oEQ26Ao/xRJkvxrSvhA6H3bL7yIDcc2TN8VfCq1ApIlwrglq041bSki+WqmI
Y/wzBXiYsWqgV05WCOavQTHq/F3ZgWjj+d0dkeV9bDfIUoX8MJFGIq9VtyiJyCWZGpqtFjY2YWUq
yNroKnY/WDetWXOADNherJtZLu/NJ5BAKzPdp0aj3PjbgGxTtxP6Qj9Ou8kIzhgjJeagPjkEyD3G
77oPu9JBa0Fu3h3Nts04nvtvgATpdu+WU5tUKEhaS0oRlXytLnWcKp3GGy40xbzm+TPGCFp8Of+t
O61NVV3+YpR+viFNcVtq/apEyKrZ1FQmgAarW3b9p9z1qXzF+qhdt712YSpjjYak1vanZMb7XG3g
ibj7zKgqJEAq+3IOJhs79qgeKMeD4p56m6XGZS7t6V7YS7STrvVKMgA7ZVaVJ+5BEDIi3/gaAbLc
eFrki1H7GhZhFChSzpNpKbCaefWdNnmJtUwImyY/tZ/aoVQgfbj2a1y89tPiEuEJx9tCIJoNPOX3
jqzUt4IM4xpFmJK1ud8P9EKRKcG6UCgimIUgQluLyFj1LU55uz9OSdxe4PcFV76PEXNR43Lq6uY1
6uN47TJm0/AXeDgOrejRcscvk7FxvYjOJs0H8IbFpFOYdJWP3MqZAKXUBWEQ9T6JG33kjZxvHNVQ
aS0t2CouNT5pqLg2CstLozgsOaYuqPeRetmIFvu5ssXRQwfO6uwLQhKRsUX6VxBGLNQldR+x/di3
nypypwVlU0vLFj/Imo8P9K9P5TnVIrRL/I80Fx/FSkvU2ciw1ScYjrlynnM07FyL2cpC1mY9fNsi
hzybIyR4V4vfCoMg/tv8iYux+eJpiXz4FMtJSJVrNgjFOdViesklDOmFNUwiejLnKQ80rb1jjqev
UuvxrVbmcfm/uVqrz2MZ4hJDRah5mi97Uyv66IKI+ypC52+14p8lwftsi+FxSbwzINnkPOvdQKu3
BP6SfZ0DUd2HfDay0vIPCYsJnH/TTugVgy3TC8QoTX8l/2EWnvZeZvdlb3inbEABbEw8iFPAwxWc
bn7taGcmqb6KWjF7fkOq5jJh39HpxUck8db1UU8qQa9FVGGgb09DlRwYIQoW7A7H4qb7nvBM/AJS
ztGzV6K7GRtu/ETV8HLKG7YeHK9mY763/MHd+FO960phbYyB++GQdXdVDWfbnfBgKpVdTAPbPBrF
eSjo0g01akbzoivGJ/oqcM5VC5NcOLhUMHkYE7jV9bshjTGUe6HHvX+isDF3AdPGGaFAYtX39mQB
Ae5FcCK/T5OcGpFOMdwfhXSdQ9BwV+JxTJotFOO+0bBSsti6RWo+Afg2dwMywjnpWZk1Hh+9iYai
Fa1DTLo0EVpzvqs7o97W5ckrrPgkJvsCQZ5LxgYVcFtF/HsNh2kidEByBTTXcsw+Yrz3W7NVeIx7
Qig3giFx38bT/CGZjy9GKYs7sKgcBsK2M5ztwJ2UUWq6tsOaqntnKBoG33kyWna3zV1rDlSghCE2
GsCsZOrwkESr0czZdqsCGro3+cN1CY5jGwdUZZFfDk+Lk9NALWf7zoJUvrNyW116pAxePws25hz6
FBuku95CUjD5oD5VZKO+F9HwgdooT/rrrtwp/pEV2IcdKprWFfSAjTuraTdYY3lqcAAcitqhXC93
eEWdbiy2ueOlZ26UtbUpqXnAlTyo5kFEgc2qzLIfs4xygzjI5j1qzXJI2U5sUg/HGAz1k/Z9uv1w
S+vmR5rj3Sii0dzl2Ni26O90lXfPZd88mb7R7GOwA2tXKW/ttvV3VnH5qWpp/LNbR9dU0Rrq4kIS
NvJNBfVfhACSZRB+C12kizjh3EO1+11O8R1P57y45Ulb0dstubsqGkbXUyywP484enA0DdwQ5aBD
kBNkI1FlZEIrICxC4dplliYV7WiVPfLuP4PiDUXpxBPmxyBE8IwMl23UEh94qXEEtMDZTI4c+JWt
1bxk72gjoKNMjkG8Yj4FJ5KWHDo3VSzTTUOrBFgwQAWMA17X7ml/gfdux8tNOMvyK5wQql3StDu0
TfA4ARDnMuzJeo0tNNue/kF/9ECxQDvZuYl4QxhiYdGV4GxN3FqNFd2XiXmp1ALMJFBfp6D/qKHK
2XFxlDKDwcpY0OfqoaxofPD42edU4q+Laf9Q0X3XqXuczDRAAIQ16lO2yO9NBNmiqLSS48bXLWYI
Elcd7D2HfDTDGn6mlZ25yVb0otubjS3xxGFLsy2XYt3Wg9DE52uRdJebVbhxautJ6fQFN0SO3dZV
GAaCvTSLlyWLrrJAPg+heoxlv6fYcVxx4cI0YcBR9XgT+LStjWZNbLxjvKEAneLC1kzQm0nIARM2
D3i2qY9ISH206gMBDsJkZu+BZBX/QnMw/0kRZ/pAKYYtZpkopO4vkoNj5JWvKliAlZovso23Jpne
FR030PomSBSmF+/z2P6BMcgCVESBr5lWwNTxcjSCoBZcoTv6Jx6oRPn+KYf8f9Pwv9rB2Nj8flKO
9Jbnj+3N9becxOlT/r35a9+Y9ftf+WMFY/3GOQ9ZG7ewIKMt8P3+kRo1CYDqP8Aqxw7cd/iTP2Oj
1m8uVWAB/5D1i8vf+3kFY7lSLxs4JWh0rP/vrGA88U+xUeolyElC8MFlF1DO+FeRK685RiMRaE0B
0rWV1cFlgkzCMwCcVlkm6ik2I1hLbfFSDr29HV0eoSrkYAVI7Z0opXMh72AhklNgjc5kwgL3i71T
QSFQUfg8FGYLCCK7ShbwD73i+dfT4HiAeExypkQdSRy6K5hDeBK4PeSxhuK8Gcflxh2W+SXzjGnt
EXlcoz+33IVYucfDTMsM1UVHQikIymFyQ6JwhLtDaMnI3w0O6mvGsNdcDXo2Jddd6ph4O3Tzl1kY
xNsKWn4gn3TA6XWSQd88xjZBA6hCec5Y4d50McdFRKrHJuWXnRVyrArjEJdUiLsQTsm5KMQHkQWe
eCn3cGUuV3bd3XDq/eDcNRJNQ1OwKGneWD4N3VaUlbu5G+pgRai8vXZHc2+TlaSvdZ0kGUGgurzh
8OM8xFXECqnG03lQJmYelhApQc3IeQxlwU8xAw8TCR4cjm0FSADdi5mLD7GYH7AE6TgziOItlcEy
HkJJ4zc1JH0YKn4YkXev6fARsT53xKiswoCloyDShHX5tizp2Qgt7CULSWGfIpmP0dHvSxxfZba1
iZJ5xEHujPsQNxQgzflbSRfJGfPgh7/k/r6OudErUYU3NIkDVI90FSkebMSJ7LBwXtx1bJRxWnmL
z2wKsSqE1cFbPn5ty8llVgFRT/rKhovD6c2wUSvS1GPgQCo9L0n6QPXiFYacey+nvtSIL0k/PSnM
aDs2fe6mX/x7RdRORsjj0ObNLcfn73lo86y1QuCAAXdWCHICzkdpjZwz4vZWBS3p2IzzmsDVV7ir
HNIcO/fytk56CkloD/gyNpIG4ym6iavx0PTFKRnzQ1p6P9qcgGfuclr2WBCs6Nw+IVTctNKSd2aI
1prMRbW17Yo+AQ73XCYoA+eKV2FTDs2yi/2KtONiKfq2xpkqosHfu64cSI52X+mJKLemkd6U2CpO
XGrtde2GznHyonyj6H6itdYpt3M2gB4Jo2iHOsWPbwARylG4OJxwNhlgwa5kEW6mPnmV/pzs85zU
H7VOZJ6yN6X3Kbi61BHL5YeTSMS+kmCTSjH0t3mFKYSYi+tO5t5tMam48EHCpfgB2WKkXIbvImbS
NxI0oN0Vyy2R0h8ysujBYcg5t/0UbYRL47gdMNpAGqHhfa6eYU35eAJpW1ad/lgofuTWWaxN3iI0
9kInq2zcgRkhUw3LwCJfNzs7oGY4BPQBVXM89DYqZrNgJedBeANbBLt+p3NVDVvjcKiQiYPJ2wUS
NtDcjMykrX8QQXFVt9mNAE2/as2YLGtUjSsA8fUxkDGf6XRLbctyo43Y5D6xrKfNdzfhe5rO9ATr
+sozgoPb0+vddTi0E9orAgiTa+phpy03pkMaCeyrBs0DJEZhnb2UeNhcasJr1p+3roYOycWV51Rx
BBznKLqOOO2+NPRPH3ErMlfN0ZZjmfkcqfZYgBZqYU7iEh4eZjeBwTLY7GNcnBlitO1dWOvWgn5u
r3x7qfeW2d3FAwZyO8CIUYI9uhc+l2AFonHMiDLlDBmbPuT2jBzzNVzE3u7q8NGNo5c4NJhTJ8aD
krusolJuHdtOscmpQ9iFLOopt2LAj9nTEFQnPS5C9350kuRaNTXLH0Wu3tc+KwGof9s59tG0Qw5r
PX3SuQ2Kd9CeXzduuGQJ/8UlAWbVkZ/K03u7AWEV+pWzMbAt0UQ2fiVEus/gt+3jBtOdKxTRZAJk
bWCixvJoETPUziHxqVDjI4ivyUr7A4HNfe/12UVWpABmPhDbETG0jnHK0Cl9bHvXwt/Iy5JNOQ5N
tFP827sQ6sk5/pRU0S0hAIOPo6HsQU0Ir/Q48GiMOxNCVnKdl8W0b2gZ0Gw5Fnhau5UZ8EFy1Nsu
G2/HRI3rQau8OZ3z7uggZtIStOql+Q5ZQiLOWJxvXRLhNT8IMqhWj/tJ/YCm+zJ6JSoozcnrNjKn
u4RIadqO69GS0E1YY8Znyemd0KnzKhlPrxutVXvpWK0WX7GTqRK5zrScLYM83s1Gge8WruXGGTBm
FwzcRwie/Y5Z8Tu+0QTvBRsUotzrXogvCN/padGauavV80Lr6LC7s/08u4+tWd2WlZbkZ/sdkEJy
1SG9W0jwmORrltfmC/Noc5h975vN9LhiRXU1TmWNFzYRN6lLqS8J8XBP9YfFk9yCIKgFf55g3GZz
31ljxDrGBk6G0Q1fcr0j6Now32LWuu9TIAHYwTLCycTqAMlce9mUHsPF/G4tHlJf6rwBDU1Pc29+
c1r/pbcJZWsjcjNRaIoZP9qZFpd73WCNHrCjX+EvwP3P6nhliuY4loV7o8zmErkhYE4z73ckwJOj
03BzSjQ/DLucjV7IEytlsOK2bV9aP/CvMHti9NBLlXriYZxPYPaH2b8AWz0PCXe1gRv5sRqZkPvJ
ox+nHEeM9cM7PMr6qlwWBs9URruOOEWSZleqS4oNRbU0muEuZ8aD4ijoWW8xwhTyR14RWmeDwn6l
aR9bP90bS1nQRhUv+8luv9exz+idvXgdiWpn+kJY8yphzzTmzgERklYeOyTqWz513PFWfOD1U8kI
V/hB5q3VhZZmEzg8uXJ91MpIgDT0n0WxB8kjyd9QdqiQscm/sKU51rW9bKaq79EDPnCdc2cABE3Y
N0dSquceQCrJssIp0GZiPDFEKmjl/lEr3hjKqFvqNCIAHw4yQy4ugHwONTXPw9LhCXZbcpDjY8gB
4BnY24u35ESx1FLu096p8FSSPRXmtG1dbtiVBWaE/QkyW5Q6771v0M/mzv5DpnOxzRgmx34R9IcY
kC0tObQkdeJon43lOQjBzIlMWluXKm/2hykKk5I3Tia/WCbPp9IZ75qGwi6VcHdzdDvfUrFuJHI2
HGH0vKWeed2OmMtDulYfxqXvz5BwdXldsp379rvqnGMwYE3JoFiSi6fpWgEzGLIhvBkKkhw+lvYk
tbPDnDXfta7HC8/TDWrcqQNctDEr5zVf+mED6RHY1iLfZV0dOEs8WAVJGUtxHmpC9ZXl4oMqJ9JZ
VMEPIh2oCXU5YQ1RygqH0ng8B8lVYuREZ7l9bframHcDkR4t0f0QafgjAKGx+vyEW7iZAmu4Nnse
noLENjtukmjGcjNE7gXi+rN+J7OQH49ty4PXmTyXdBrfsfe8tVRlC9iSXvHUk4ZcW5WOupSUurd1
Tf7exCOv02RbWhp5RA6UsbcMAjItXII/MGuk7bw3tRZEfV4K+FnxTgXhj6Sbv7GTJWIbgpGsLO5q
Jdjfldt7MK0dlhIG1WT/DQviY5nzn7/1H/7XXIr791KPju2vX+r/QQeiSSzZ+rvp9/INJMPPnKU/
/sYfw6/9GxqqZ2OfwNLF/IWn6x/Dr237jLESZL+whcBo8ufwK3/zLe1NFJ5EgHW17+LPpKwgeRvA
kRHCMfmbjvXvDL+/ii2ma0qP+zMdK4Lh91exJc04dnKHAG2Jcn9xnIw6hAnHSjW7HImnanj+6ZX5
v1gE/8mop7+h7zlM7RRam96v33CK+qlmQyZWMV7BLdjkfGVGOJybzqQTKVd4baewYWasMIHZWCID
brVrL3EeZN/g1ctVvilF2a1VCXY9JXkQ0qO2WrBzrmq3lgTDGJUmB10PJBA5FBJ2q1F46ervf5Ff
ujIgR9B65IpAokD47j859azJCxwEeZMD6ELrtVzktnLtahMMhX/8+2/1e0PNzy4cvpmNF8n3dK2K
aQe/CBSe3VVxWS+0ncFs6xRtlkuTnAvh+pSBDj1H+wF8YmE+tuS3VlHEtmvpa/cUESXrVQxnnNFj
VUb2wasK45LZBRj7uJ+58QTDfeHD4vX7+VjTt3WaySFs3SHuv5dExXcRNXNrJ1EOfkFArGbWPEmr
OxVYOrlncnrHA8DZKWaUCo25XRUz/kh6JVepi0gclwIVolou0ud5Eowcb/H572toEmbJ2zwrDpRM
zUfDmZPNLFkXgbV2kpemHNhDoy6zQW45yLfztKbIsL9lsmsxJ15C6lirWrwJ1XBorfJTObXdPqGs
elLdTRQNO2TDceX73INTCiya8r6b6gdsuE9jOr5Kabw6ZWXuWdUvzcpsFoqZsSJvWZJlLyn71Qdw
/+7GHgqxHRLjS2qXP6JuyPcTeMVVbNUz73careaY80OZC38tMeTgbxzuRFu++UOFTx8U6A5U2Yhj
wTJoLCtvsbq9Yz99WNiOrDNIFfi3HIA7jglMJWB2tMoxPQ05NjPp4YVCdqAAddaBwl6M7iktom6b
kSr/jJQRA5vTHci/m0YFck+4YLqGlYtzSI4JnBUq+2KhbqrEAJgLn+cY+oN5L1P3Osv9SypFuM+s
MNrmtGrfih5ppNVOY/AiZEfm1DsHgFl3+eRH77XP4EApWs+1kS8nY6ETlrhQD5HQzqeLM4z9jg5I
Cg0zXjtznCb8Cc5tNc1whWj62sUKQcmu6nqDoh6Crwiex7p+wFZyxD5oIddaxSuOsGjv9HWPh5n2
BCJy+aNqInOVNv4LcoTiwGM8GH3CaZzM/a2sG3nxLQQQGCR3Y9YJPhBWtlNujo0owH646e0PUBk7
u8FhEAcT/b9KvPqsSS9V0TQk5tNyNYzQklxPXaU9og+8+AaaMcutmoftxq/hvMKvzHbcGHOylYu4
iUF1kuqg2iyvoa4qhe02mPPXvijMHdOycYRqmj5PkBsPXlRZnJbhf28IgUMGCYuAUVRx2pZlcaBU
4ZnQRrQp/fDediYCdz5cVRITTApEDx/yCF0G4aghdUiyUsx0vFVJeTBn/6tcWHjDTmWwTJu5PjiG
OR1gjdpPDU3cd5bMibROWfyeBclC0YQmvzVW/eDW0Z79PG4uDoBYUtcOoa61bw4PWUEHgEPCarcI
58MlffO9CJrkFDVy2dCLBG0FRxnGLDvdJ9VoPBGSSihIZAqHt+6cOT8/RQqPkTQgeUnP23dhZG6s
RHj7JYtZpOZJ1H/xk4o441ybHLk5nLEwnT5Vu9E6QmK1n5xKyVrX0bevJW6ebdwK8wdqAmtUacZf
emyGm36ozjB9BF7f5d0vqzszskmoNaBztLUDFHR5LIE4nHMyTXeIueU6sUlYs8VGHCmKk5eyjhS9
D+rEDqk3Zw8It8XzzpyPXfD4+X0i2xDQspN8sUGYX2ZFJHhSbrOP6mTZ4IB4aglb72LoCXpwXvc4
oRkkzI72icBipBqXQ5+gm/kGVnI6Jz4qwkFQxl6IdVnn1rcifJQD6cnAu7X6bNyGynq227HYUf6p
Nhj/mzNel7Rfm1EJXjvgAC4cDx8LK/OtbFhai8Z9TEzo6iA8CcgBH9+rBLbRzJXCF2dyWOHZpo+4
HSAQBuSVON137k3bl/e1pGICfhWNqu6uHlwOxJPcxRFHAu5Oi/jaxBauDca3REyU3uKIsdB3S3+6
svo8XJsYzCwiapBS607vzZOBUTUuhwvr05vAVuWV4i0fa7wAjSXLVzBLGWR3mjXXJTsBippE9TK7
VQvF2qobJEr+QDOv6inJVo1L7MqcaoisU5SfY8cI9x6+FG43yOK6L2FDkt/fdMgu56Dx9RoPqHWa
hMVh0DJ7JNFEglld9cyyuFV97zJUXPa54L6WUEuytJl9EaH3bgRICIMW9tEpbQoji5e54NJeI1dL
SkHGeJsJm9q4hVFZuZyu6ZpNtv/B3pltt25d2/aL4IYaC4+XNUWRkihtVS9oW7tAXdf4+tOn7PjY
zkl8856XxIktb4okgDXHHKMPlbEKI6bGZSancG5TrMtGqppTjuhjpr7XdYQC4fTRARvITne17tQ3
HYl2t+z3qencUcT9tqQ50UhcTpuiKbyLmY/eNveBlzCqOzHu25lRwiBbt4Nc2RysKdV2+YJ+jdbX
QC0EPMbAkVy9IkaA1WS8UUFQ3i5u7F2Khs6ctPK/uYXJESs1+5ss3gZj8wNJR/GxQONjuWZcEptk
SM8mm8dbQcA2n/WtLkNZ1qMFzM2ZsuUcEyi520DGt5FS053rxD8mpjt7Iegv494kg19fgf/tZBhE
Bb6MYCGPfZi96jIwMmxnG5gSfKiQ+wigl3czX70bE32kjiMSWqVHlDccrS1+l24bNl64t2VYBWPt
3sxR4GyiCO+XPSKXO4gmHA3RudDFfqA4dGw/iQy6uG8NOEJeWsKLY2b2vXneD4Q2jgSHn4zCLLAj
No9DEB+82XJxTjoUT8B5S/P44sNz1/AqJnPrseRmawD/ce44yjDkVybHz36J3xJ7QjXT+D5Syc7F
+el7tT37WiubwmoUrvKaR9aPXIyyfdHSjSze2dnUkL7GSxEBb8J9XD5AdQhh42G6pbvgmH36cJVY
clNUv5U5A4JL83K6dbvk2qEyL0FAL5CYevE9DreJGH0nHL8kBImuiAnYyHzswBECrz3X4ws+Ye2t
E9uwYUzNbij9/mTgKSYNnKwssRn3EAWOwL5Be+JBVniRNUM9sFe5pCXcfZeekHUfjVf6Xqe7QKzM
8RyHd4nYmztGT7Bl1RpF3UBsJ5xsVlxgrdPAiWqxW2CW1qz6Z+pFh8mHs5XU+rTxo8m+uGKyHsRu
PYjx2hELtiVmbKB7PodEOReJVRv+N4q+2LfbTJkbVtJ4ulOxdysYfY+4e1rS5Ji/DbGBKywceyus
f6impIa5HeojpxRMm0NGwcNsOMsdSRnT3Xexo1d3bqd129paontu+M+ypdtxIZK2KId71THb577m
c3ND8y0wq58TI7Z2ZcbTpqhi94yeNKPaW/GxK9EqnW74Wros0zsvx3tG/yyYTLPfJtBP9ouVqJu8
Sb1tzSLixHHfRAbjyDIFJpcnaHtuxJXp7qIAmZke3WVXzl5942S+uvQxVuWBRc1pnq2KQ1wCmmeZ
8G3NEMYPi16re79yi9u5mcqveeX4t65XWscyyMiDp4FpPCBpYmzVrOzeUjl+KNt8pDfagr5FyV4z
c3KxksD4CKfUaW5smKUWzrciuvO1Kb2W3VB95Lwjb2bDaUXR1vbMtZOenMBy7tiYTScYsjW3HGc+
zXXnHgtaRPZxljo3baCbWwswAfk29FO6w8odPh+e015BaUzcPNJ72LwHuR7PLEXL6ItZhMPJB2t/
BGBhJLxouq6KNPPp82ANC4DBc62z1vrx2xzGnJhjpoiH3pinfeRXtDbLKW3ltBYPEn2e3s0WJZF3
xz11ZZUQXwrbDzp5SF6b1nKPiSLbllPX03qsVdpNVffNk2XkD7NdE/8feriYJlipfUflfbHqB1vb
MMArIGi9RlE3puzogoUie/atZN4OduLW6JGAlzjBW5d/PxL+NSfGQOiaNF2C2LI4g/01abeMI+Md
YtNqzqqXSQ5CsA49iA8TIDv6TFUBG8/lObwGp/c3KbW/pn1YyjO5M/bC8eDqFGfAHyMhlu5hOVz4
s5cqNzCfNek7T8z0wTC4A+ng5sDhpGw1OcX8+lv/13/xN/4LNAYJ5vzrDOz5a/Mt+vFHCeq3H/nd
f4GnBq0In4XLKkbSrL9JUOYvhmLf4tvip9A/daZ/SFDWLxT6mjgsbLAqiFSIDv+QoMxfXAVd21Mm
n7X6D/0Xri650D/JGw7VuOhZ7KUM07Dsv6Qec3g/ekHdysqYcQpPdZIdQqWPl67K8h2n9QzJ3z8T
JNrpNietNrNeIvYFMDHvbVqLdkPea/tOG6obpPAS37ZRgVV2Xkeb7qklt4pdAaV5k4T9TxPnwiZR
BEAYpLGrDmy3VdSRG8WycTHr8bKEsksSJBP8TpgOaQncog2xpMEh3gBYpOBg7GrkeeI3Ngu7T3ax
12lvga5RBeVVNHb5nM3MUJn3ZVKWuzpa5g3sHTqCBk9flQV7iDq5c+rpXEdZeOjbGHQK9rlLO/j5
tiyc9mp4Gs5OptBvVd+WlEHMMQUuC916RUHL4zIsB2V11rTOwvK9Y96+D7O6pvOIf/xFr02yddmY
c9cvczxrnE/gfgZQxresNBa1ZVOvNsPsj9V+gcExV/ONluXXoNPRkbp8XxQ+MvlcHEN9Cs9qCqfk
AHTOu2huZX+prCBlQTdk735okES1Oaq4AzAFyGJMaBgIp2F+XVSMfBfiAKx0/p6cJ1dx0FgnG4gA
XVwDYQgT16Ej4DUaD/C1Guw9cocPwDYFc8J4e+IOd+O5/lsE1GVfU7uEUzMGRUUOMvTgpChDvxlU
/q7p2g8P9WSjp2b7XQUdh4ZlIoYZJ7C66STw9mXvm5QaQq8nPVWyrw5S5BOrUE9R2S3FfV1Q2bWb
6FGq15TNP7UFsV9jsb44fjNvhmk5VVnjlbulnHRsMpzMmGU3DiwBH8MvFiCixBoNLsr6sQx+sXFi
4KABNF6mJDwXQXujaY+Ju5y9Kb8ZOxqsPlHJgX0NKoANnY5zZDYZyAWcnImLcBobtXaBu/IfDicI
B3qeHQV8LC6FUex3KIDkCxlYmKOt1j+E0fCgybk9juz3DByf6ya7z62x0oYvrsP6eAxws4w0Ha7A
X8TbNl5+tkZ0x37iZXbpMmsNPBVxZ72TOSPju8R3ek45Z8tTdxQcIAllwYkx+7Rl9hR69slk+jVr
WIh2o+DVwRUcyvE5cpILhlySuL7xznTw1OYLOQX7VRco4ZJG5dosOFrpQVY+lKlTnfOhevbb6Ltb
U/pDIZwOlwl5mMg1M0HGidMGLUUYgfYtgkjGVgHdeQuwIhB2MLPDFKft2jLDajuYGBxNmFrMtxiv
NVuDAsiDOBAQY9iCV67woZoNknE1aZBCOv0rxy2iyuCAd54xEBEozeU4xxpFhi7NJGW58GFY/Y88
hGWWKbyGRFE9xAPgIRDSs63rA51t2LdC4ukfsa9g/Wr0uxB+5JQhK8ZEi5Oi/7Br9Woo6zhJoCdd
qmNcRxRSgc8neYy73foM/hR2/djXzEL5qJcbhUcaoFvxXNb+uVRatAUITX4I+Lq1HVk8r4GkQvIn
Z2TbAJHKGl4yazz9GGsYImd9RDAJ7m2+4hzlum3vU91m9M05LRlsxOvul9VX3OGAg/O1mRcn4mb5
qpsGD8WEl5dqLK/6lnRx1zYOklpxIoOVP86UZO9GSVDZoCRX5A9+MKCe3YROIrYeHvMpqStL8led
+BEsjAmsAvtDjyc7/6T+3i7iYAjb8IX7a3xibflOiVTOKgtpY/IRXI16oqJhfsXuhCdC3BF2mXDX
wDAxGohN4qCoO/oTaqtstpH4KzxY5ygw2UEX70WLCWMRN4ZyWA2MU8H9cGFkCWcnvqSMa734OOKF
bf0s3g6+p/M2E79HJM4PjfLYdSdukNnA/lHrbG6n5M0SxwhaIOpm99qJlyQTV8mINkfW0P6RItqT
8xqyqyUulDrhzm9iTAFRCF1ZvCqc/+fVIv6VWpwsbo13z8UHQrZweOR4nKwWfdx1fXfsxAkTiycm
yhmBQ/HKDOKaScQ/Y4iTxhFPTfXprungU4vdxivI/eC/YQw46P30tceYM3HLw8FSkvSqgu9uwVUN
1DHeaC1mnck9V7H+xRGnT293H4N4fzpMQIBlFgKF6dap0pNJEOroji2kKL9z7xdxEVXYiRZsRYo/
ahKf0eRZ6ToX7xH3yGAbiR/JEmdSKx4lKjfvcDTxFRP/Um70B18cTaVSMc4M+mrdiU+S1s+VHiui
F+KFgpdJe4D4oyZxSmlEZ3dahHsK3wW/TVk8N+KsssRjtYjbqhHfVUJ11imHhL7WZv+bJe4s2p9u
U51DRSbOLSPEw+Vj5srE1eVg74pxr+95n/nTsH6NPS8gEzeYU6PHjxm/rSNWsZBMzaptym+e2Mj6
ufnAZJbs3Tz8jgRirl25hDKxoAWy57fZY63SxYPWGpbtvoAzBv27SQ5xAQKyE19bIQ633HCevCyJ
t6E1vMKWG27ANat9J864STxyhlFAAkvTEL1Ovm9t3J+6T1sdVyqR+WiadhTFpatG/He9xRufgRRE
zsOg14hVT9f875QWX6KsOWYLlPchvgsnin8HsfnFS4n/CNqDOzs0ESSKeCY3Ik21ewBP94VYBtPW
vpZ4CDsxE7q4CuHVRQRK84+S0t2taQL1N+OAOT/GkTjOFIqmaPS2559Jqn94GBhnjIx6P5w4GXDJ
NTUlqbr4HWNxPg7igVQxx6/R714pO4xXujglmTsU3yCxT0LQK3eTeCoNzJUco8ijiN8ynOHSMpRz
2RPC2lOn+LPUDe1EmPdrDgybhFJI+Zm4OCuH8F0dnok7wmkSp6cvns9m0McVPMFTYGTfNC2i1oFd
Db6UAPNsyFoSDMbREx8pyDtM+5/eUlnb69hN1cjd5TNCpDvzTx1Lat1x2MzEpZqivZ3HRfnwfbld
O+PEXXCqki8BgfW1GUxwAus0vhlE5G14iWDoaalil6nKlSvA+440FbGWXaSrbpMr64Xygvq/5Uj/
X6Ah+oL+3Yj1/z4wkS1/WvN//sTvS362wPCwqWN3TYJlvw9Y1i86Gg7kBPdzVy/I638MWOz4WfAb
nmXBn7ZZLv7vgGX84nr44hWmAMV6Xnf/ox2//s/Lap2OJbwCyjIZ3v9aEz8GSpVg43C+dNy7U7e8
/pqry49h1dn39Gn4uxgBa09QEtXLa6aj12H6G0qmr1VuJcbTjHEQ3Zv7al2E3cEyln7fh+xsjKQ1
9jq9S2x1OyygQ/sRWTzESomniKt3p5KyoF+Jh7MixrIlYVzvR6TCFcWo9QZjDaAHDnbUuVEEm1FA
6yHMj3l65nWtZx/RzCYgTUTSvQT9dEzgr4Lihmgfj2hgRshaoo2PbVWp3eKxm+waRFu3NK+G2xR7
L+Q25lU0m2he21CdyXHJDkYoXeVDvkDag8nIznhacAxy14hThriY8lsKoLsz2z36nQHNVAiYkrME
6N+Sv9Tyhk4YZ2dBHxkqB6guBtqOt3DdO8a9IaMBvD7Kj2SvYbeQ+jrOXWaFH0vp2VNUUfIyKQrD
rWqnTxE++ekL6TSOxJpADvAirXlohJuh1N87nHMAKbjzOGb/iCGMXK9Rh9swHx5wF6o1xPLoXm9Z
OjgB0W/mrIfRKMpdNAHMVJUQ5dTsnEEA0oGCiXhjs7fjoRp9n233vUn88wBsQa2j2Wkm4oZdfiLp
vmznNH5yrIquQxvrXdeDUGyn/LFf2nQTDPMJRyV0Kd0gm52zBWLkKGibr5S4ueq7MKg5bXXWMG1G
bUKh05bjGDTpOtVx/TMSf2+LEH3S0X6Mw/zDYnqi0RvCeWvyvfGG+6jqKD7VfWdfwLpjdWJ2+yjT
X8zJTG+cJv/Jg6o8BBNx8Ry/PGfi5KliKmy08FvkxD9N7pqOWbx2bneJ7fjA8+wGAY/SO5LhmaMT
cYgvzTDf92PdwgOBCaVDMm+AH03UEvJpaqTrVbRle2E9616jQQf3biouFl6lk9Z7AofBLZbyDlz1
PFz7plSXqkSxtSyDMFKcXJJ8oPXFmLV9SvSRFjxfuy86l09wbNsjh0O2AdlJn7P8ELVMLyD9iJ0A
Mw6t6B2eFVimQbXHAdei2wyXplKXQdWU9JTu18wEyaElmbef3I5CiKkgDMCeAA8JVOv04qXhJe25
HCrr1uhhmvDoXfXsDV10ltq4i1zaUEFBmeAL9I+sLqIDqx3vG1ZBdWsOyN8kCLN7Vg28ysUWdEOq
e+z7k5jyGUlyNny4z76jfU0BGRzyHo4nZp2EWky93tPFVUMp1LbNiBOb9E+9Vto0rsIEpqSepD87
c4hOFVhdsj/LgU7fJ9ZR7R4CAh48Y7qrS4TbxCTjOdvFW5LUEIQDbWtyRrLng478gh8Ea8WiY0V2
1XRp2hY8jVXHx/pTMrHcb5NWo6LYVDpdO5FWujKLLtgeLLxN0LgBF5+lW6JAkWk9XmZpddqq+pRr
sKvucOqaQCxZ7ocKWccsPCIhKD2l1FWVlAawoeN/Ndh7dRGGuMxGIvKIRRwNYHcULKg+6d66iEoB
zVnwKNTFF8Fp1jhn8cTp1wg/PfcLfnTIm5+JFXYboqPFbhD5qk2sV0iW1RpuufC9EbkaC1yObaCf
R3p07xuUaKCIqWbUNx4UEQutTFfkEXqRz9iJIKTZXnqoejhXoxwYgsF4ieUIMXKWAM0st74w27u2
uurQD3Bl1Y8BINp1ErBfGQ2sLPSfJrt2SnWqxbFwEMT7ESmsjZbTTschBDs7ViNnEpGZhMqxjhAF
9IrxkIjgWx17yTaywOJS8/5dLeMXcwYOF+JeQW8AYh34jUf1TFLIUhGTMTlHH5jVTa1ZDzZDx6q0
fTwhNtUt1GKxYq0NcxeUHIfzObmmstVn1wLO1dbTh0J2/nXlPKnOPhE44FOKgxt0shkD792o9pE1
zDs75tuHcWASB0GuilNc42CW86Lr+t2Lhs4BPKwaf1AGQU62g15QeMWHESg8tfqQlutFjAqNhmVh
Htl9l0EParfDYYMPnH74lSceB3AbfIX84hvZJffF1eKOoA1eiLhh7zWVS3EwMEro1D+JUfapEA+F
J26KSHwV1cxSmZbAZG0ubBrY94PDdKyjUH0OnbgxZhAlcGxq9hXhfS5OjSa3yDZXJjah8T5yEOpm
NcKtnkfv0Pa8xXz0CDtz2u5scX2AsWuanDuHGhiAk3BPmLp+zPF9wXvnsZaLdSQ0JgCXbroLkiI5
2OIracVhEuLTPbYeWbMxJSEn9pOUL8gB8ARMomZRrIL5FsZpczZHrz24MQ1Uhlvn1yl1X30LYczx
eIYR4aeLu4My3HfbwGTg+O0bwkTYpxDxEdme6W6/8uKyHfPVFdBLtIl67TIt+SrqpvgAMpoynbby
V8wmL23KRqgxKC1OHM175aUM3Jwx5RhizxGhB+2bbaIdfPV9HtNBiTFiCDKSURpABldsPmh0+ZrA
K0S1yNFu9FLFtBqNzcaCc4fha7mOfjOQnCW3m3l9vqIbvFt5Yi4ycBlFYjfSVUjZwcycm9njx9zy
Jet49sJx4KmNugKapyR1aA/hS1TEt4zbnCRA1L73ytWusxH3d3jUNhFwDK468O0J34Y+bCr013Hd
Nfl74lWySwe0JnapPOA6MPSp38egKLb1mD6AINNg1IagPvPidsFrHSbheokUt/hAe0bYdFeQEMI7
T4xapVi2kiB9ZjLjmwxUbjU4AwYXcXfZ4vMK23G6HU3CkUip1o1qdH0XVEV9k2APpAhr4HrtW6r2
uoHytIjFpRIfGe4lJmzY5ts5tzO+tMHXnCjjvq1JHi7iPoPjN9wjWWgba/QjyB88iEZc8OFU5beu
TflZZpmvGcQs8ijZE5OVczbE6jan5RtO70Vq2aaLVqfWXkv4FyI8v8dwjrapWOYSEb86sdFxO8My
Tfb45GUpbm2z+5h8oCe/mkT/u7D6m4UVDx+bEejfLKzoimv/tLD67Ud+G6coCqI1yvNddlWm4u/9
YZ7yYaWysLIJ5DLO/HGc0j1mLWzMPlzXPw1Tlhh0lYHlGJe985/MUtis/7qsch1LMbWR2MN3gAH/
z+vPtIpndh4aiSiPhQ4x/ee0mqrLPBAo7Bf/dvaXjPsSl04cI/nVhoRAXdo4TWSiiQfxEX90ufFd
JKXPSxDGnn6LvPGueVG8XQI0BccugB4kSDeeZHHqrtjWLgLZTJyOc7ayd440leKt0AhCijYV0oDC
LZeHDtjNSSPLMQGK2ZLgG+ldzaqrAudwoeZFPbUxZiI6eWCqTMZPYrnJIS+TGv2RBBaNSuPWiDm+
4p+iogPgc14fFpXBeoDbcl9ideP3JEOX1NawIfdIeDnOOYd6P1IENR6N9gUL7T61J+N+DmL7qLeE
tlpPGukajehjbbpbzSj2aqy+5QPIGgJA1D4ntDTOpp+9CEJO96GNJpZ1U7N6El0Ka5kOgN8N65SG
MsgrKaLziEkgzEmjoA1NmyVjDaMq681244Ouxd9KbUI7TBv64gcqFx2dhEfB9pEsVf6la2Bxjar8
EiXj2+IPT0PvP6UFdmQ1pES3uoaXuzi0F0UNKyVjbWaY3Dwv4x3h0bUinwRuo6D9tjhZc/zqLxXb
HW1NGQsKUgJSb2AB1TQ6RX8zPvRu5LDC1wLg1aOLBqlp2BV4fsOjYu8wVLdmb7w3OdbZunnRMxu1
uorec8wjcGx4A6PCYLUS3lYtg2CV+eUmwxB+XjT70MSc/KgSGKnnMMZ7Ky7SjW5gmhvT8tLkYPhS
yj5XxkiXAWo7nFWDfstM99ojH9mjN07V08IxBa5NOOJgzvetYW+6Oer2XFZvvgZjgTv+Uzb12aH3
uq91id25wKAIw7M561DcSZezENjWjfqWjdiHcmfLuPXumoDcgm5Tm+bzSJNQ48C+TwTIMvIl6Hpf
v0f5ey3MvNnFne5IgaNuPFWJHEKL2T3ZVT985PUIUDHvK/iGEWf4DGNfez90Stv6lC/vGdRxkqvu
3pPRcZIhskNkG5gq3dD/kQ6muiVu872t8XtreZ7TYuAOx3Ic3qKupp2xhDmxSiarukuawMM8ziCb
DC18ORluGxCsWE3GE5tGY2V5yY075ZepA3nkUIuxhQ/jbRZm5aALwKbBQjkZUcgk3YRVrjjA++e6
sN975m1LBu9UMS4wUZfPOan/c5sB/IplVA9zRg6L6Z3CMEo/oaBuuOijezRcgsLFhLWFsR86PEFQ
lACKVAiwf4oDqAQwKMONLsJBAHyGIx9iQoqqYKAuGKgMQDV/xCI7qD4hTUahaNjzNPSJ4HFQkPNP
QgqDEeFFh5uzzvtu5EjvXG0UjhKlIyQb2oj0YdsvoXI2Jd2Wxazwbo8PoCzhO5ssD3ORUGDfLLzF
yCoF+sri3zufcotw6zwra/ZWMcMNNkf96NgpwKtMv06zZOOSYL5RFFax0E/jY46yE4MNu/AX31MR
fXzUH81z8ROC7WR+0/d0e675h88KxYgoJNKRiEiNyElmRFhOBKZBpKZERCdupvY2L8jetowaDF+I
U5XIVLEIVjnKFYhGxTvP4ckUWcvUhH4mUldMqPCgOchfkwhhQWbpT+OnOqZEKLNnQJDwGsDPeJw9
eFn+Dv3CvgfndNR655SguZklAev585hB/vdDycmDTINz0jJoU3Iv9zKu0zZ1r01K8+Zi8MeZChMj
O6V14H3iL31SCNwxioFdQSOBgZJi2s0ktasli6iYOAbun+mxI2jAdohYBF5hhtNLZ2JCNC3X3amI
FlPdIvfuDg9LamaM6EO/LT/jDAb7IdrOfe4DYbnHq/m1Ka031kyELyfdBUgxPMZh3O7qziPKGZfl
7Uwz1TpLOOZjJajOUHiGjeH3wc6lsHLtzOPCOoinYOSyk+54oZ/bNy+YGP6opyXnw2k07bP8TCr1
sUXoODg1DGGHelioeuUqaYE/WSzRzAQSlW895z13RBcWbEHROOGN0GTu8t+0Vr/yvTJJIXv3Zrxc
BgSF2yID7zeZGBqGbkj4dO1vc+7fZpW97WMOrZqvP3uUoa6dmJAkB4IfVDXRlV52D2GDDzTVMFSN
S8rnn8QKdqa3i1symloZJeQNc9ZZ0jZfuLSzhGiFRDu2g57om2okrms6QXvOugrKs21u8opGIuLO
V/YKiGO8GZjIsUEP3jySuPDwqqsu3XikHNkt6SnSps+vWs3sC1xNk3AfJSd2ZWzHKb6jS4jpsQOZ
gIixp9EINOrEoz8KSdm6UDzXBU2dOM4JJ5RU0zcao3ZmcHWCHEqOCUaLlzaZzEtB0Itrk7UDBodz
lpdf+rH53oPcqNw+vv086f33UPw3h2LHk7XAvz4TrzFkfi3+jNH59Wd+PxSjqODEskHVUCNv/F5k
YFgSCSSNhv1JfSLk//dUbPzikAfgSOxhsuK/8Fb95uKy/F9YCvADtri7DDky/6PG4bcgHw0Q/5rA
/89JQqhNjkc8Qgeh47li8voDKXrWo2amDtpcRXX+xdKpgFJUXa30Tj35A/ZWnoirobXhB+ju65B2
nCCT4KEdLRkW2R6aIWUHurryW56IesN5gbK7NM2+8JrX0ol+zgHZbzMhTQWo5KVoK4IHXfzxh7f8
/8gnOv/Xr4F5jlnBcxCk/upF48wIlrqgPiYjTrDx6u619L2CtaoGnzEft6kjNidAlhTuWQgQVn9u
MKquo1p7CPL0pxVz+l8ucY+NnmpbFKWYI25U8Vees+z8MbqBBJluWtN+4JhI2Ee91S4LSEd8ILEX
nQq4mWsVtD/bJf+uVdZ46oG2rAqvfi0nYdi72dYMsL87xU9LTEJw9bld+c6TkfIXwQzgP/SMLQ4y
fSe4MxN0GrWvwX5o0Hr0LKWbsbUeNdxO7MATUDehsXFzfFpDYT/8zfvJQPZnbx/RV+nL4ERhuv+c
k+zLylaLIyIsFjzsNtCIk0djcqDjd4IukTgEr3oYi3uwCDfU0h1Gz0TANB6gjQNVWcJTmxkPOPU2
uQnYs8Cip32tzWJFdii2qFXLlpcuN4+c6LcqDjZJEr4R2ZGc+hqR9Iuf24cxJQDQDMdgYMnfesaT
BpSZqs+QqWFg30TzX1UYxywuHh0VfCU0cz8W4XekNujs9j4atZsSYJOVQEDFtL9QDPTv3ye5Ov5k
geT65FvneZ5kPUEH/vnqWUamw7DAwtG6cbUOcFx103ieeOlDU9yVwfTrTfhfXq4cTf95kFWOjRsU
JyfrOcv5ywWrl+5cZ5WHFN6qnRbUD4vlrkp93NIaclfAQsA4SNCPDYlYsLRV4e9JtzCNGTPXrl9f
FsM+99KG2RfWW63ZDx1I+7UzOXuzr3XqbVN/nzj5R8d30IXAuqmmwmfODHLvXicGujIDPC7t2E43
Jf1FG9PvyJ9wgNqAhHxt1czGLOWyczz4oQHbkCczNehglaLuMqytdeygWcURPbNxk930SV3j/WQJ
wAmUVzXzR9zEARXgpKhuZ/hD25IFxqqUonCGYDwEhTbuLZzSVjztSbvii7N5HY1UjXe9ulL5XggV
BaBxaxEOGYZNYcPd76SsfHKyaFU73lMpRea2VJovOR1oPv8/MCv8fJlUn+efJejD4q9jKUZPaUg3
ParSOe+wjpX69BENdaOZ1Ucm1eqhRsk6apmEGwSbKhXsc9c9jhaosMhad3S0xxGs94a3Fivp/A0k
fM63csaCCSwRVk/8Hd/2mT1P+iATQEsPfI2WsQmh5z66dMTrUhYfDqh+Pf3xLYm6S95OZJaSgMO1
yfgtdfNJ5z1E9M+7ffGcSCF9RTO9LZVco5TVt1Jb708icwSHJew5f5YepCTTPJQKUyCEqo0RMSUM
84yWWb5wpF0I1bFRsJqnBk1jhTD33c/aV/hZ0Sr1nVsF7xZiE43rwMS/x5iQaX/1aOeNsq2ewQIx
A+fVXUBt9tWQHcWut9IVWTfHD78CMoEGohLU/IHKNCoOkxXvOy0mRC6+YGPdmMaSHbu6qjbm6FKk
y9lR1amON6u/DO2EKNPVVz3JnV3b4aBrE/uKHQUTXzm/jH4FbYmrwnZsbkh6vx9DVO+455A6WlIx
WZ3yrMj31kxSaYYaC+z0zs3Uk2rArrELfZvlkJ7WzjXq9euc5s2+88YzFLNgY9sEQ8fGvbV1/MLt
FL3XmKVXY8bqKdXK4TBX5dtojNqJ6rMG5Xl0HyafZpA8TL4jM8N26Vn+uSyB13wxH9pUG7YZZcZE
Xr3nELMgq9uJ22rh3Exl+9HkMCo8hAkueN5y5Bg6I52KXGrRbgzchZtCQngwMlZqyv0N+BuWqaPd
nEbL1JjIaL3Q26CivBGS3cUZzX6dUwp7zcs0+VJqPSw9EB+rBX7RJqLH9CaHIPuNt8X7Nus5/Kvy
1BQV18hi2huclFSVCg2UrBEegJz+17rk9wzDiEbusKYFIVXfjAaQt+mlGUJx1T2beZts7DnWD+XS
VBe99u0D0fhL75LRtKtV3tfnWYNT1y8o5nWcMtCmdXdDxAbyv8YGI2+s577VPYrFbEgsbbCbjOln
Exiv+CYxiCKQ73uKktdmP9N+V/E0MuKPcNSDDR7znV5Xx9ap0URIbWE8U2dZsR4JflwhFHD0oczs
scwsh51mcHTZDrPUaZHypN0xKPGdIr/gCrKyA/7NZu2Xz6qZqMLWeKWGfZ1HAHMxIunOHisydywz
Ni6Mbz6zMBURXnsLdUY51zaH45zz0Y8NwxwZxmvt8HvPWVLuOYhom9Bc7tuApRKykzwMC7VlJQRt
xGw/ynJGrFoqj/tVdp7xam7zXGsPI63jG9tIO3zJZGKmpKIBmaULWSZgYhkhvJx+RijR8XbWDDrT
WVSjWSFBmjEvGXufsW/diSZfQtF4cFtnk/bpEzArqJ3F8GXCb7oiCWmdW0PfzTXdaV55ME0qpEGh
VjV8fmho49YRWZJ0Wk0kkDq82Zp/Kjb3JxV68dF0BgRNTK8XHO9M2HgL1rMIn7NIoKi37Gx4Ra7I
o0xXFkc4xmxXxNO5MOzdTOCcSBC3EbgNxVbTqttJZFcfqg1XhQa6BzT4FhvpG60ZyLSyMwlEurVE
xM3gqh3jEL1k1jEfiNTrdqyRY5F/ScxjmDAryWDBmdJyRGLU4pIFMqQKxir41Wva+r7jH/5SM3cp
GcBKGcVaPTcv6ed45riihDCytTK8BTLGYRMsVyWT3Tzymccy7OUy9o0yANpTEaFbMBTmTIejEd61
Mi7WzI1x5vC5yCipf06VZsq9Kyg8/ajL5DnKDKpybla9zKUAEQtanJzlWjC0Fp/TK2Ns4Oot3xJK
gyknzLcB+bDIIbMg02/OIkeaB8j61jCOEpmSAxmXdQRTSqrHA7kkfYdpOifR0TzQZ86XOZt/dMKz
pTQXFu8yM90H1U3KeM6d51aF5jdW/8m6c1i35zLLB+g4t8bgXiIZ82Xe96r5urQu5r5iYC9sLPUK
Huez6S/w7Xk/UwSEGMcC9Al+ZRdxQQH4PbTIDVTvZmdHFIhOtAh6LdP1J8ktF6UCO8P7LNqFKyqG
J3rG5BoBwDk0Dl3UjploNZhjf2s7GUtWtlU0RVlGw8dvGfuqb96LWLt0JAHUqH8ZPO+2rXYWcmlf
veo9F7nPCjRvkaZ7swUCCDyzpHy2zbq9rVGD1DbVyaJBdBiSFx/mBdLWE3FFaqeCsD1kWg1f8xOO
4ZUUpgswA4FzVyUQvIeC9djMkhMbJqu6CuSX307/w96ZLUlqrEv3iZAxBATc5jzVPNcN1tXdxQzB
DPH0/6K3fm2ptSXZOed2X0jWGqqyKhOCCP/cl/ORG8pDCI6e/SLi5pUYYCtFkIWs+POcqHYfzdWR
se1Na/qHeO5Lnit9vLbsnKJoRo3dgvdYDK8MM5fvzVzDt7iPwDXGcHpne+f5y9AjLd780j/QkYXz
1Sz3gNHL9Sw5Z7A8oUFUWCQqYT52Vn5rV8QbpiFVd2AQphMFABU4S/sVZJ+xHfGME1Zxqe5qnHuM
XgFMYwHcuzaL8QzE8qQdqHsp3hP6k8BOW01u7lKdzAuei+s5nfhU0uBR2ZhXizjajR2bywG2xyYT
zHRHUF4ER6tuIys8F5YfK8Cb04vbLpJwTwduYWzDAEAcI32cNCDbrqc4guWakqioxNxHq6ATyQYb
OHu4KamDfTm22QmArN4Wwr3O7NshD77OgjNskpOEzCbqB8gi3gzEaFiq5dEy2heSmBu/63F3tKs4
n3dK2xcxWIdhaNiDYk2BBt5mXH/CuE1ausIc1vmQJt0xIOrn9g2Gq+66IfFkheLg6uR97JIbrD3r
wSvPpu4fzJoCI8g7bblzxhTvOEQTwjBMvkuIZmpK9rWZv6eL4Znunk2eVJQTMU/w3YMLgbGIbTI/
0X2rrVdt9eaZdMRVVFRcQfreSL2LHbEYUtnVjSauQJ9YLG0lQcXFTMN4JR/TsryMTbQ2Y3kS5Mrr
COYqzv+1jL0DC+jadYG6u/VLSv50wfKuonEJazXf0tH/3ubyaRw9GgbENYUYuYeTpw+tT1joT04G
QWZm6jHeA4t+m/rwGDTRt9aK7qAOLYd2uSpUEW8n/wh06xZT/Q3N0bu5XXbU0zYaqr07eTuE43ez
aB5SdEhKPnjaUvA5kdWJMtYC68a2nYvW8TdC52uhXGrI5N4wu53X7hmA7ZzapmdaHn2DNnPfvgw1
0+zOO4x4WsyZcsauf3Od5g5v98UZ2Hy20cFyqHNJywF6io/NORmoNdIG7Axqhd+bObsvErz/Xtoc
UBRoVUgaqC+la2zBCXrrwc1PjG4wUEf0tozmCFc2xoHuD8YjavqxcGgTCXo2qdk4hZ91wkLY45hb
R2OloMdIRnDLqdNxB/OVkc3rbHGV6noJMiQZ5kCLxg8HlB0YW2qS42eFLXJd53wbyukBRSZlsBmj
6NZXVH2bmd9gHG1uMMkca/DzhN/ve12up9a59AFwm4RGZ1rNaGaURymoce+Tz6lgaJE31ZscKfRQ
/IM9Us9N5C83k3POMwoKJbXnKdiB0cTI01w3JkI8p8QXiLmManrvupuNa8drX/LaedWzhlI3dq+W
zSx11LyU3YDoH1h+rIHfL849nsf8jsRD7oxe0BETR/4Px5pqce5FeXJulrfKU5rG1xrrWRyzSvZ+
RFpq8sSzQYye4+OUnRT7thumKK/WzHdWOrgujfjTaczp2p81l13tx+e6zj9xqNhbHHU0iTVt3+2W
/83tp3Yzikl8o35GX/VBjtXBHNbTMreYbHkkffBJkRltHFJd1Sq8ZAl5epUUI+bS2lCPIC1wiFJf
XGN7tboX1cwWmw5tfmSCoMkhdqUatoGVec+JkjjXcCqiK7BITU0w7XsaVdb2qBSLBre602cfiuMM
8Mz4NIxpxplzxJBuLGiphblulp5zxFdioC5JVpyGTmOZ/oBV1zYTGMJRHcbUVT4lbzFvI/BTytAy
DVeqwrG2Ti06FJsEq5587nQjuV0wv2o6mjAIroQoSckPk7Xu++TedYKaYZQOj+S5El5fUFnT13ej
O2zQtE/m3B7BThD71162hjtN3GVAqVBhGe+A5olVryYUet2PO5sCZFbR+lIO2OpnuwmAonBa4mpl
u9Z2tnHQNt2CoxjE7djMtzaGH9ZoZ9yU0nhjFqTWPAkJoJThew/ChAAAIELqvjR7QicnKD/VOJle
2UiNS/Pp59gz/XHnU0TPkWAhYpJNm5JbE8sMcKEAasQ1hqZlZXfuXG84cO798MEKqodkGNQuCHlF
V/avRYIXrkdKwOKT5mRbg73dJFeB0b9nnvomi3urSrfNFKBribO2x6esjnbZFB0xdbOpcYAqDTko
kfiaUkxuW3q4XYrCavJwsiarZJFlmTJxF0zOdcDRgFCQPP9QuP4r+/+D7G9jRkF0/2vd/xbyyR9V
/1+/5FfZ3//FhQFoBtIyPZR1l2/2a3hb/BI4GFBgDFi2QxwfSuG/swW2DYrVpK6NyYAMEPf+Lfvz
f5r8JX8kFcz/Gz/Q9YVPsoEfjdkDXIA/6pZBZ88ebFV47o041JMBmZZNYOPXFEyVv9qp/lK0/LNI
6mLJsuEo8lJLYuKPLxaHWnooa4AJ2e9RSmYf0/iikuFr1lGKZXr14+8+h/8wDPgPEunyghBtXYs/
+D9yFb+baURl1wVdVC8WleIWi2pN/XdI/yIjZfpPupvanjYmQJY1Bg4Fhcgu/oG1sFSN/lEWXn4A
+IxUQ4NolMt//90PoGY1Fgn6LLqWE52nlFJRXcz96e9/z8Wy9IdX4b2k+gDrC+ozl80yE/ndq1Sh
LYaCp+MKzGp7GTgtX4JwkERzTfP971/qT78QmvOic1sO7yj8gJ+i/gyisr7o6deh+ybYGCQltjzo
i39lmP7yQvHcP4nbPqoHLyWWG0TKxSf2+18p41QY52pg5pvGzKUB2+7HZatpc8+sEG/8rVW1/obG
d5SUjMNqG/j1Nuo7b4PqGx20su1k35YSEWwEFNCP5JVFwjewgcrWGGG8IXoynDi4Gi3XWDkiogmR
EkdqTYVMdzJtb8a59D6jAv8zsLslGtEWu26U6Y0NIDsai3qPCl7cGEO24HKXdAJJWjLrRcHjWCXf
oXyoLUJLto1iA1WmToZ9O5fs22juwbuMfd4t0pR6vsHxvgg9gwMKYu8KHhxRAionSY2BO+BoysHx
5I2i+NoZTfass8nC5aqRMyGadN7FhHVzqEK8GatYgnussdTDGyPX15QDFait23L29G4LxuGHyoyB
CUp72BDnTHaisjGC2Fn+nJN9P9ghB9K2aG9HG2K9H2IgA+VG0zOjG4VSsfWmSL8YaaufQkfPBxso
1b0n8UalfDzsOh2PvqO8ttSxrwv7rCaXTqdKV080YgekkErOMoxoeKYPpD7kdtD+MvPqeNKCBzNP
0hzwSfhhNCc7F1IQZwdjCPIdzDfrAy969aUP+nIfwn0RAOgmQai57TRzcTtI9rPJRZG4tb+RGdvG
SlYcE4XLd5lGTox57JXFBT6Dse3JsxyUO7EpcRvo3SvINvx5xEEEjoBDZ8xeqln3LcREAYLvuZdp
ZZ+qGOrgZcxCJkkgxh22eAxBQEsTVaKfdh7S8E2nDZ3udt0Fe4odqTkYhygfrwMOqViDbVCPh8A2
ljaQecKfoPwiC9cMFfRV4/becxuF4QuVXNON5Vuy2sZkesUKuawM14gEs/NUmnVo7oNCk0v1vSKx
XlKOzV8LSWi99d3iFDgBzvzQ1sbGIPUKhAPjXbxOmrAyQFJTCm6gcB3SxVY2a/olwSMWxz6pR0gS
AWhpi/mPnGV/R1/3UnrIvIGN90fhhZ/ArNqtSe/I1sTpNvxoD53fcxxw3WKFY4uN6GpDZtQUnuBa
l2hdhbK+yADff0Llcl9wSMyaE71xr0ZuHAFa7HDCrDNJxRmqSLQJwBpd15Spb9Kx0Xd5m6lVmU81
Nmylr8sxe6oWG2BQJdGW2VC7pykWMxe2wdYz30TnQesghbzV/gwEvsqybbWYDwNrKM6kaWxkYA3/
rR3zl94228Mcp9F9FvayWLH/J2QTecFA/ofRl5Vu+HRaSIiYJ2vsPWtMH/foQ+raUAxAnd4Ldw0M
yE2goAoBvCPjLprkEHfZsGPbTiyApsBtLYaW7Tb9a5ZzIxcF1gjRYsdFlVU+/SWVirq1FnTSKse6
9wyKozKULX8RdqnOM1ax3X7AGXtQRpHQa6fIs/djYWwyJ7TgXlYX2URcy4uWHAdR2qwao4dq1GHF
Dxbl2Vk06HhRoz1NjDZyvXvuJJq2Fuk6XUTsYJGzKQLHAoB692KWUbnHZNddwrrM8W9ye9tuH6DS
BeOHTtJvw+A1ELRIqjggbbtFac9Kmt8o3nrpGztbSyubbu3Ieh4Wud4LEYyGRcJXi5jfLbL+tAj8
bZtxe4FEBap6RYKCY7GNDcyKBqJQ0ixJx6UaZ2OYDAyTUl9shgG6aDMaz2UVBVQ7y5ySjFhchVGQ
zGtsxlglszGMd8PobFQmymirFfNlNy3CE4OG8kiIgEKabmgPqTb87ZD72NZiK7uyB/HWhsjYg0Dm
ELHvnn2G17tEDGCuguw2G+p7Mb+HURzv5zSYVjg+igfG47xwb3kvFfPV7Zx2t5OnIgI7JAPrkbx5
YPJ5s1Qd42QmH6klnT1err5OznAJyuiSxQHQeAv5IUsR0F3uOcPoz3mg+gMIObBWcb3kPlreZTwM
ucCqR5b8uqPYeJWJpIeZ4eglzhit57K8536LidchbZkG1/wPE5ovO/cTVWyB9FVANkyVdmD/eQgv
CM0nDx8c0FP2Qqntl5+G6Ktdji0QbXYgYlD6VDAgJN8Gy3hCl1T0SD++cUxDnzvqF1hkg3FPLzRp
ilhsOKu2295KKHBxs6gIyCiYx7YDGxB5OEzJW0oIATqlD2nlKNvZdwAVth6uKHfbNnSrEl2B2lrN
41Eo4wNb40vcAYuw8nIHm5bIEqCM7yoOnvOuvpCZfyfq9MU0/TdRM8/o+nCNUex2Lt1535rV/dAn
x3HOPoX3MChy9DQcnYzEvird8JKk4bjtC5LjkXGR0D5WZYorlY25e1yoQkKLk0+r4WmqB+ZapADz
8mshGm8rkJ6NruxPjup3szNQZGR8K6OC36Z68T0Lq3NLq8uYPqIO6LUH55E0HlZn4INgNQZsd5Fp
JxYyfDcfISbGC/BjMVsX/ZkHwiqTLg0u7IW2EVM8QmaVvm6n9FE67j1JI/uOwvB5K3rs3n54nsX4
4oZMWNE34w9SjjVjWhF/yfGx7bG3GXvZwdNxSek14diicFvzVVyAGaHM0CMEtBJ0VhaktcoKt5wb
W08InO5NVgyvMRLEyWcauA/bmJmeKMdV4uoniwLbvtaExqIthbblYdII0LkPbLCfDng7YajFMQ01
3bXhilPiCj6U+ZxgVA6bVz9FI5xpBMq9dm2aiv0DL58RvzIjuL8hjh7ogXXmY2Vniprb2BVWiCvF
Nw/JftvQoXilsim/8WLaMau53BsBzZAdyLkD7qVnpqQ0/9FwfMvGNWaPrCmY9rP3nIWUiJM13WoL
N1NH98HFx9e0DqnUgYHmpPuwwKqcJqG9cauyenCVWe+aWTdHuiqY5rTUWewq7YU3hjFr9qE4Koto
bJ89fFKbvgX4WIb1yu50j6YQGA8IvOXezib5VrC9SNZJout3tvQ1rXeDpR/jfEiPdj6cPZqD7nJn
fnAIeBMX7q8GLv1trTp/q2MXdqHpHsLxZmER78tgEXAmpNDMwjcbiOqUFsRxg6nITh52jzXNWcOx
LGuAgbQwbpsOwBaus3rXUm50kk7QPoumj9gRuskiaNYQKCAIw/qgfkc00x2jxZu5cKpLWL7mXAUM
SUFXJGCgoDN1GxO213qI8QdYY3SCX7R4reIYd7ODxmUldflG6XJ0JO166FkVNnbSJ1vGMYjeNpN6
0dk21NQ0ui7qqj44IkTBkCoji5a2m0wLqKMAwVZuWi6dU3xGQoMyhT4f7IY0a4+GU4FXHt0Jod5S
10rBl8SoYr/JMpNfggm8Xe/hXZ9iSkY6V7WQeVp1hY2y2zAQw3wss/eSR+/qx3Hpv6LJP4gmHLk5
3P+1ZrL+kn/5+Kly8F9f86toIn+xTRdlBGmEkgHp/jtA5P6CC02gpNi2bSKe/FszMQkd2ZxKLbgL
Pn2FfM3/10zkL2D3PdM3TYI/HMfF/8QqSbvgTwduDIboF5BgiRLhM/z5wA1owOmwy5NTmNz4K3vW
heJM8byTVxgp4in6GPRc42DQ5T1MLTDwkeEBq3OSlzZMv8YM17ecWfqzzsL6KCmCuhbR6LzUoizu
qbJq0EVj9zFZAArjhH+R2yTtNzFa+M7LRpbbNJPWR2ON9T6kZL1tovlKxiZHYM4nSbyznd6netVv
Nl5aD6+wiPKXcSDFuxPcxTwXnZ5y2EKOLqEX6uojV404ql37BxxP39r4DK46IJQ1rvREXhrJ8Gr0
ShPKVB0dlD/JSxiCBs7mNmD8Owz7oLUswhv8V41rf89gcNg2wcJMltD2As7HN8OAAT3l75vYl5ib
M6xgq0Eo5y4oLLElxPrFFa15l4DSxfrMbvmklPTlPo1jt9zmLbDrdA4Bhll6zL/HodHdlLDCDzkj
ud1c8gj3nfxO4liA2B9h4BzARA1OQcowiRQmHI/tPDF3rFCMQrzcAo/k2a/ZoK+4ct5HbQ9bgij3
Zem8wiXOqFsI1aaNRgHPHYiMjudrD97SduhybKDNhRcZoArM8sCBtNlylBsWg4C9srA7YVeLH03D
61gVlXNTz2zNI6ZYFwwSbNJlCxoX8N8KJ8V1XzbvKHHJBoKpZh5OdWtRSaj7iNnbvBmrJ3sJO1mp
lGzlcneiec52biZOywRhaPCJNJ9GwrLHUd3BZR+OwxEKnIO5BUMN9CA3AAa3Ejr8BrEt/a5rgq/5
5Jt3mDzUMfJDsXhdK+tL1LviihRqdJjixjnoQDkHK0vTM1zg/rkxLLZhHDo2E/UETL1G1/ueTgkm
+MgbqlORaudQm1XAK0TiWkszPKdu163oJuH7UOvzWPMWb6pyYJ/R6qUCyumJqO8gEFODHHLZmJgp
CT710SGSE0QLRmNhWTE/SYjtE1HvjlUt8Qjl6ZlDiXsrjM56yMQjIX1eSPI83Ga85sNIQx5z7xS6
0ipqiQHT7MaEUnkjsK/eIrRWL8YGmFqrZKKLKeR8z+e8mcNqF5jjGXrzVy+LMPTQEp2VbFb7ETSw
ySZ1ed7QlH0fDCRq+vgqdirM9ol4N3Nv3xsjhl6H9GDppI+aU8wt97R7O/T2fKyNTABXGK5HE9ew
XTE5nCsOaX7v+9d+jSmmFgU19ITDz2Zbxfsy1c3aopmMiE7OI1tAKKqoLtuOS4t90mKvwf8xYhIq
x91czN42subuBhsB5QlDKw/N1Pj7xGScpwU4MdurXnvFwLSvUzzFPR0XbmC2VGWwIUjMqbhqMZ2+
zgYRlyrujuQP6hXNn5yeKjpLeY4mbL9J+btdEp2HLqNEa2D67ys8ZqWwn6uBvYnB4a6QuF2K2n6p
kPrIO1fTl0x5wdos+mQdpkF5srX14uJCODpVQOuk7ZEwD4dk75CxIq9etjsjtZqHGZ8AOpRp7ZHL
TOZhodyC12X6THhmTwxtOnAh5IQk5Xjzw8Wy8Dl7XFmrtCNYHfbGOa5CYN+jvM3a8iskpwnf9Ujk
yo3VZmwwaFdJGe1a0HTXduM91mn6zaGkDdMDt/uUjJsuwFUceiQA3dF4FPi3nkyOoOx0lOesfPw8
7UDnQ5ShIFg5wzZnkO6ZRFK4igTfvxjw+yknYMQWZRrN7cmY2ZJQWYFLvH0tc7s8zEN2n5Ck2yLY
fBOk0FbS7Z7miesPMG/5YNldedU4RrbKByyKlDuG53gUGE8aL3kpPQaaYvLCrXA5AEdlyDmfozJO
HgCl/eh1bLxyNtpps1lUBicnJ+jQ2bj1cTI0VIDb1VPapDGr3d6Vi2fYyJ6NAPxflYfNTdTJPQYe
ThWTR3gM28LSe0UdXPB99GngkHEDhUJ7Agcpp1EqV9xHrErFoQypoFclpQ5ua/dHx66NdWTRlcWw
v5HIaX1/ldiiPZeoT+kqZOp5cCK0gXVaaibRg2E85ZE7HF0rVqfJV8mjLMfhWRaiemqMekatGbLs
JfUBIZKVkW+QIYxzoe3+Qox83isjwpeoInoKy+gdxda4mpd1jYSPvMyVw0G5svx7CEPFdtk+rHPb
emzt6DMwLOtL24I1HS2/fYHNG304LITxqu3DBEBaTxU8O9wYXn3qE+dZys9rP+PEEvXpquwrcy1r
iussG3etnivepch2t9KEp9IomjWCdISROaJTAKtguWb7vcBREAbbIMsO0AJwlsrIZHnV7sXrGg+P
Gc6iYKz2vZPJq6AE0sK4PL8UnGqvp9DjiOUla8tEahbcwXf8PPmWhTWns9KJTjJUelcWLLRz3Q/H
fOZPcEJZKmvBmousbPFRjsVTmyBBV3IU+95LW64ln00IRH7vYHqzZhS5REM9ZBULI+rgqmJnV+xS
6rjbZA01vFLLc+VK7+L0uhEEeAdr13uWtRM2Nn5diiPkAQfEbA5cTY3D1hth1tFhGzyzUnJBlsAg
Gchy8Y5ZYLw2HAc4nk7XqoEN0OYsRMbkfoHstieT+uaOnnPdBy6kj4krPx6R2si8dFjhmCOXNo8X
kpjLWNkbjm1kwLisp/C+EVaIhlxqyfnLdK7LhF+rb8V4a0zEEAQgTubHRbhRBVfxf88HJXrm/A/n
g8CXprOM4/76iPCQfE1+mqv+9lW/BapgDHA6FT/a15yA4eVvzWxLVkoEtA0AOmc49tspwfF/gfHG
+YGxJzmNJTX12ynB/UVwTIBKQNYKPoGw/ienhD8NO+EcMHF0OJJYELaXtNfvJ1gqcgsqGVngy55I
JstYvRrojWXhQCP+VjUJ/7KV0z/kUJb52x9GgQGRkAU4x/HIg/T+0ygQ1NGUGxkZq6WdBSmKe2cP
RxgputDgYERzEIOHN8Ut62OVEqH/3Uf0Hyauf355Ss7gPjAaDEzLNZeD0+8mkejRYzfMI9utJnGI
Dwv3irbP8rGcR/VY+Ga3Tzi9UdDt0lLVSXT9v39968/vOgNXS1JJb3PQ837O4UxAmQo3DLpVXYTo
JehyhO0Zu0iZLMahOuip9ZRUvbelevSx57N4YzhZY2/OjuZU2ts2q7pbexQfjLOIXY+1u+fMY3z8
/Q+60Nd/+qA8CIH+Qmb3bS6Uny4Pmi4oYQ+Y2FVdW5PllunDbPQJfG76plYuqJibmXmxWgNnco5t
WtZPg+gYc7mVvlN9/cnXilvTiZPrmHa5azfBWuVK+uW4+t1tI8Y3qo0g4lCxd0lmP/qHyba9OAP+
eKVBfMefwOmY9kFO63/8qOt4gA7b8Vh1+xyHXEu23i5wJPaGCZfPzrYmCfYhN3A6NYJSknLZuxGF
Vfg1HTIA68EUM1OQmjFt01ADGFWAGuZ2jxMOx9Wcfwl8Pf3LxPKXg2XrP/3UZLRsyWiZao4lTvn7
C9SbAxc8rMQZTCf7xlLyo1QNTh2sFqu0yJ9Ak8MxKjK6UAo1r4fke2rZ7T9dpct789N7xzrDskU/
JNYA/6efIkwn9Iup0WyrMTx1iqY9WmheGLbtAOBYuzR01UpGwLe7JH5KhDOf+3Hm1E+Lxxb3kvEe
VPkRj7D1D+/Pf7gsWbbI+XEHudw+/k9+ECsx4AjVEiTgQOCoVYyvpLrPpNGeZBl/zG7JfnsiJibL
5oEDHwuNr10Gg+BLouadef4d9eNqZ3g+NqWxZkhlzcWdrJitMR78MNCqNxPI1X+4HH/c2D+9pWLx
yRAvDVzIuD9djirN0wHvrLkaavvb7LVvWaWDDUvv0u8xXVfJWO9sr3iqeifZeuV8mzcD4RjTvf37
G9v5WRtaAr4umxhQNaRzLYmp5/dXWO22crYG3sHBz5J9WfQPUqi7OZ0PdAAw2U6jQwWwapVaFNtx
mGIWn+md2dSvWZp8B890zyJuHEqPlF5klhPt4iFfZvFWB/xOqzD00U+D5JnByreitUlK0XnOfpNs
fVzIeMus7WLhisY2VslDkecfHjFcomZ1spOG12Pu07RiGRTpUL1dhp2/+V+8BZ6HIcXmWrJt66e3
YJKitnXt6pX2kerpUbnVcB1byLfrerRPpjMYd01b0Nu10JVn42CbOb9BaoDE6Rdo4AjWsyh3rj9b
nL2cnla0D3BbDojeR7SzTwZuF10bp0SXzyz2m0jVHsDyAuP48M6Q8CZwsnsd9lf0Ve0zjHErelxj
ePUsOwiLd2bcRjswc+Y/pDL/TBdCGRSeFZhcgtaSzvzJ4qRbVwkoB8vzN3QfHI9MDdUAIdQDXW1G
ZlX7OuzKTzQ19ylxU+Q0DBomtYzr0jHxYsJX2xhxIPATmDCKMFR/2osXGJgKStoo1V7BN6KIKkyH
Ve1CWKbEHhRWNcod0rf5UJqze+YcShguj4HRuNY+i8YlAuD33yqRWHCAholsXGKcApW+t7ILd1bq
BFtzhtGq04c64yQYDDStQRff0g4EKk7N9K4nDAydKMbuzDzCUjDo/dnHP9XGWyNM62cVGMPBZrRF
PqhIL3YzbxErQkCtfJbJjCFyBAXHYaAj3kEtw2bEybGzxChA5GXh2YtbvXXKXuyKYeIoPhHyw8p5
MzmF2jVd7x6A5FBQUNMSVU6luuEsNGK9941NYo1yFSks0oEXzjCWp/nBd3rCdDOZAmtSD6MIbnA1
qxNkO2crvNS6hA4h9xEx4mRbvb+dK6YirIr1UTX9noGR2knBXIzYnkQr0evOQRKbexhqU34tsPKv
dR4V62yU9telkopKW8YgrRuJo5fInHNfSPWq4gcFOD7dmlPnHtmAWOBpPfch8gFyVooiMCOlv24c
sx+/kHMMTf1dGlJ8joPdbfB+qm3b2ZyVbFzH3VCgspr2sapCdzVRNIfHe5F9MywCgDia1VQTPYGz
Q2NFlZORqbB/1K4ZP5ee1gRyG0IS1lC/9FFJ6SRJp1XsUuzQAVn/1tTCfAVHeztb3cw5W1vNRsah
JMM7RNm6ydjEInIp1iN2TohNWf7Serl7aNlqXwaAsFun7ymJbRrSLDU5AZL3TrX1hzB4tWfKMNso
/WqUihgvdYgZfeOe/OjjkO5g3DfFOgR+tJs5YNzAHyGkqroOICYa2VPfuO5mJgKeDGLa2v0w7fPe
L4gYwrkqyryHQ183hJkg2m2curbpVAjzTS7r5JIPHgMfQSav3qAQ5Hsz7KFmBXniU8Lg9Ilkw6Wm
W5+z6qkx4O8X0pwYF4aQ+GDfjGxh2K73fUtkgUDPbjZV9ZA6ab1liFEecXAau8oebiJoMB55nhx1
iUrDBg2osb038kzDsVGWvZrJA78GhbPrHMbGMgSo5xuLhwzsE/u+615lyTXhhocqSfp7HngUTWD+
O4I0qM5hyAk2zosRCl8TWI+jpeVdZau43U2t1mdPuNlrMiWfJgY9jNiStxCJ14uvqzFqUWBZgV+z
0uywAGVsMqGbEpcfmgQdwcR/2U+sWGEff8O+Y7+kkxZr2PbWwVC+cxKGl99mUR2dDNU/D22I1sHI
9M4fnJNXCHLYSavXtZFU40qbaXgFpWzaEuwilxh0+hJXOrwyFbFWON2UQ7eVMSJH9+KVlj2nYkjq
ll9El3NAQlM17L2dm4gYggoRNBIIohnP62PSxGRODGFVG8ecuMaUQXXZ2VPVbK6Qn8N3u+zUzu/G
auMR1H8vmi5gRJtxwXVipB7Q4KEXrVsZM//mgnw0h7T85O3ge2E20AY6Bp1meU1+kHNDdQPjeMI+
xKI6TcUSc5FhdmqTiXhG0oX3UR+We/xKCBv20ECLDVmr8AMPF+jN2TFsNQ0U3iyWt9uJwEtNjRGs
HVWYlE6XA+aM2ma7CzJx8rZlWvMMCGmn+eZjJz1nFcs4CWH/bpyj6sEm87ZLqfpZA6F3jh781JVu
deoymeGeyKKQf+na1Y0S2j3EvfKX4CgLD76ZDRvi6Di4UXTV1jSs2nadHnvE1c3UtC6uKPJHVLS0
+7kbYaVF7hOW8qCmSIn1Iou55MAVM2BO0yc1s6ypUJRfk1Q+lIyOALIhEXqBeqvHgpCZ4VlHlwAw
lUuaUF8LQmvvpIle0FYaAkdXMBQWpvXIs8Ne45zpD6WvODFIO9vjWyyueq+acG7CPccsMkfN1vUD
44mlBMpPb5lPbUnmMhuGqyYM56/25BMDsd3oqhqVPAFTnm5d7U72prJMKkLaqTtQ1/nFcBP9mLHn
82ihzTTjYE/WHdeYpmVmBkx6dkxOphujZOxAgKeoXjsk1XmtqTbFP9ZnwzX5DPJeI+rllRuLft1Y
eYuXzDSYNBGm8Q+14er9aPYhjdKwkO9rnY6EoQg5+SMtT63Xh298XqViXFB+pHD27inIJPhfD4pP
H6TYlEFIgQgE40mY70XWkG5QiF1fs9ikwEGnxiM5YbazDn6A7RSlubeiJFR+CqebboPBvLGGaH4J
ufM54thheONnMosP2H7ah8KqOfk7M0/UIDTuu7J8MyeD0HigbItcK8kyPC+3lapvRdrIaR23ZjZt
pJl4O3RvWK09wIR9xEfH+iWmN7KZ45ml8DWJpH1oHdFzGNTfEyTodZFN9QVjLnczh4bPdMhBnIEb
ABCnQXI19hWVOfU3jZV1beTafJp6uSRSHKDMWNLUxlcG129leS72QOGvxyjRVGCa4VuQFh9ZV7JJ
TubqI3QXF0dVLikw3Z3cMJav2mvLY8xZ5qUMyMBgJtuIurXvqjjY5EErtlLGhyKMkB0tCF9/vwe2
fj7icSAGrkfQx2FM/OeWvXie/NKOwDJqirV2/4+7M9ttXLu26K8c5OU+0eBmz4cEOOosyZLcty+E
3LHve379HbRdFdt1UpXEwEXhGkEOqlymJYrc3GutOcfMKn9typRyqToiknOJ2WvTzQuBA98j7AL+
nFbh7ne7o17pzLWC8nZbc/OB4y2HX9Xun0sUBfalrZuUJwYqWe1z6S5YyXzIuKP7iCc/k2Rlbai2
v2O+5y8yuBVTojwJPwk9xX0tff/PBBHjL3pIs77wXa+Cb/T2i2f7av/hD/OXLuRp/VT0Z09lHVXf
UEjjv/x3v/nH07/byySY7931Mf6Ot5/d7eOnv//tfF88PrnJ/n3C39jMfPmx12amfWApyOmpXRlc
ESuhUDS9NjOtA8T2Nj21saASEGb4zjebiDhQaedYUD0pVugj8a1vkgf6nJRgJADq3xwk307ByWvd
/DM61A99E5kmq6AxSneP60W1xnbWu8ZeaiQmWWsuZIzQ2BYhZWvoI3ZvtObM182EaAQ5nw62e9Y1
/q1kGRdZUq/enbK31/RHUscwSJOq/PvfRtLrx7bJy4ugt6nbZLwp1NYfX0ShNxK2eb+krRnvswju
Ip4bmT072Esi3Nmr+sk8M42bKFP3Qa+cM8+5DlFbTkzRRRNfhHed25y2abStIuN6UMihaQJiA1xj
ihTiovOJFbXZX/JA7aeJRTiSPZbK7r5qiLBxVZZqbYx3k6ITq0atnLbxBTHOFuXMXlWiTVd47GFL
8VTV1jG7Me7+EHk7OB2CAKLkpDbrs1IEYO1hYMgiO0EgQQMyRD1vlOyN68dAVo9Ktzi0dLAejLeI
lUWS5yjFERUWmThOjslPvUrd8DTKRrxSYz+UWADCwJ3nhCNPQ0AlPNvyaVdlG2E0S1MwLdRarMXa
kDHtxvKievVtjikFbVgxLYl4PcS7ui0HhQ4opWtduVMEnrQH2rPOsR8bvYPUZAc7hBXXVJodOQIU
b4F3q3vSUVsFd02TUZW4GpSJUJ9qantGVhWXiBzsaEKSZFhkl7nUwIsQnAlJlSM0DOHO8aSJPjaK
HDUTi6oRyIN7dcFA/sjrR9xo0FxrcnLiU1LTIDNPdZUwpNjMJ3LFiM4zruseDKRs3BbgLETDPJ1n
3i+6GX9x6RumKSvGaOBhqPB5tSx9UyCEK3kGw4tEhMJQllM2ga/+TJvlPEAYXtVsr51AP0wTVG9R
HGvTn1/76tgOft/eGvHHioqqfbRrKXTXP176BjEgbhDiZFacYdNIpbEcfMTRkdtvlJgI3Djwm6nW
OxopwRVy04zCtMquspHQJDHEnCTsBinQd+z+KuxQPEtRDE5tU8Y3G1sXRaFcVG2+rGXfXOSyfa7n
4tINAHXjkVQmdViAlyrnI39gYvX07YULCwRhRq4Xvxoi/PDsfHmzPKIszEyKTb7OxzdbDIPTewO2
cdEF5M+n2yxJhrVtkrOim5tY6zAS48VRLPxBeatjLXYfckEYRp9YmwYxxIRcl1/09fS/+gRUXWYJ
1pktqPKnzmjWpm7hmT0D+7FaVdN6l5eE7fBR6dOgiK8Gsj3DkeNPDdmE/Z0BIEuXLpBHqos4RXZI
+IR1aGb2XSand9wotErKS3VI7qI6XKMqnqHVBghboaBusd6FEfVv2hsZHbL0vBLtXRCLZ1SpJMpB
5UcDid8ClLN2YrN4kJRCGBhs4EJLMYuk9VEGts7FsluStzztyvC5V0d7CCJXXZYI73a8hzHGU4Wx
onm+SwYMigEFT4wWSa9Tzn/ddf9x4bYEYzpCYhUdK6T1qTnLsojbuOfc1S61Q0j7fwKkNyNFJe+m
dn0fWOpSGYI7Kh9eRAqOAADSLI2Do8Iy7lkot3UI3f/n95T5eRYwXmb4y0xLY5/GC/z0TKvN0lAS
mXsKUQFQBH+jQbQ3cQq62PzVZjhJbF2GWdrSzbPTh0a7AmQlL6BwLWXJeqglcVx5kEKKNNj6vrRJ
i/rYSNLDxMWzIRMTmpnOPByChzyrnzOtXAWhhO/Qoi2ABGCiucp5NQ6yY904DbAOh3q/SfvwvArP
taHZOLr9VCrexnUY57FhBQ1G/PwUCcSu9VFoafa5ZXanFNxncd3O/QDRkY2zuKqHB69RjpKWiMks
I4nOkR8L0Z+5hPf4mJ1wDQyndu6tpN7caySeTZT+zHKTky7M5xV5PSJCmBSl50Y88BddMothov/q
7P+4oNErVZGrjaB4hq4f73E7Slq3iWntYpuywMFFd6We0IGRjy0D5ZYdqr9YQscV8tMKylRAtXSm
LqhKzU+fdpi2jj5Ql40lM8+JfsxklcPdy8cbVeplZdOG6fsjLf/lVPIvlg7UqIyqkaXyX9SnHzZP
sItpJ3WY0HjD4cYtc2RyFevxz6/nH9yu4/uybGY3bATZ3VufTmlOTdZKLstmZsKHkrBCGvRXZgH+
4kueGAgVK1WZK0jOllmoDFziBNb/4jWMZ/HzWbbpkwlGgmxKf4ASAoyRFPjLALAGFFZ9H24Ifz/u
oN2On28QiFNROxsZ/aSr+GdVqSGd0rxw/vPXoY1z7vevgwkf3QLYODw2LR7en1bryhR9ZJiY9dHt
czH3JZo5tFsIlqjeIR7UK0MdZEZ+1p2a2e2kxHgzgQpi8JQXFJdGcyhcUcO0Mo7cqFjXRewsrNEn
0Ms1Xvscr1WKoQTnsGtyfJJ3WrFjst8cwia9qFERopIqJlJon5t+eSpn9lHgKoj70Tt2fEBYA0od
JqP03BbJWkeyJHDrzjBWdLMug7iTZmh5FG+JpO3KSDC/hYQn/OKeoOD7/IEJqlTGFTK7ewIZqDM+
XpuiLT2NlMsM5yPofPZhM32o18y+SUrJBRt8D2ok61pZbrSkv3AApQRZnxMpy5hAd4o9cNBHDH5I
ZjrluIus0yDu1p4vrfJMvQwaYKbkFJtTXUoWeOStVSpfStiKfAWj6eACjAwQ3pp2vTAhcwCvsN3D
xIKmVysRl6dXesasqKp969J4Lz0Yle4jHSgid1MnOeKZWiy8gQ6MbRLDRO5xf2UhGgfWqnjeURg7
BUZT02d7GtNXmjRlHQNX8e9JZAIRFGhnppziwgmwetqpjP2dd76hqx/NGi8l3TIfvDvFbkmKoKGj
H+kAJmY0rpvrLumTO4Ik1GM6d2KWZbJyCU3xMkVRoHqEj3HqcPFobWdea86gHFlaeEcjGwC53Ac3
TYPlT2C6SxvFWaatFqyyRj7Jes/Z6HAJ8YKh/euGO8Z6E7N3ikOiqlvGgPbU8A2V0NSBKAalREFp
ng1ktabCPkmSC0MBGpls2aoco4VYGhqiL8VXj7XIbHAIkv8sS/kdLmMPfHo2dxg8WRWskI6xON2f
7M5yq6s6BB03RJ50hiAzm+d5Xy0UxOzXkRzK8wDObSj3FmY4BQZf7w4Tu3eaLZ1DZot9hKKs1ZaG
NXLITXoxdnfthx1dWyxYnpCP05RuXVJx4av4hzoN6eqgKf3UzxwGshLlTuYjBGb+LFR8+kLKZwXZ
w8jUblX0Mm2nN3NdDXcG5VUjvHsQSGxnRk9dR35DWbvXMRE5dG+JjG9MYIKer2wiQ9zrusCtW2uP
g1xvO79LjiPPmiuxdxS1owJVPiFdYYp3iohrwgr6iPl7OrDvgF91Rh/4Qo31a4hNMBI0THVOfQdB
/CGKGXQbBIeEDCSdkb+RKYeMR55ULwaTH5JKIbwbufIFU8zen+Qge0krTaDwt3eMeSDDdeXcwWYJ
y1+bxZ5Gp77yd2hsEDv3DtJidSaIvOP10Bv36Q4aAzveqdp27EwcPbXWbp/wUuMhugoLsthKjGDw
FaK+mAWGFW0CESO6EBq5EqnjYJSUsXGpcnxo2mkz9aOoWSQW/TQpJBADR2+5ctq2R4BuoMSl1Xjo
1Wa/U1oZTBDbxijhPOrB4M3Zl1dnRdfAiGxqfEVGSCMfs+q08pBDK7U/OtBdGZZnz9Sw8PZ+r4fL
WImKxwxMCROzLL4ZUl9cskNwp8A8G4Yekn3clX47LaMoJoaiQLbr4O+ldBSzWE7uM59AO+R7A79M
JURCzyu0fJzusfuurHHEK3f1EGfszOw8XAwO83OvARM0BdOENYlzpKxdao+NYqLLbRq7fjAjLFZ+
a1w37Tj04olCihutXn1V+k6/KqrAXtGOL2e258lLI/Hcm3QYmX96c04PooIjkZCJ4mhMRBMZ9SEC
XPMQ8qJ96NNAVrWhhZejkT0cmf0WYto1Ohimbmk97BuXETwylGNMW84Ml0blA+ZXASRrFXOlSiLh
QcLSzv2WzWVewLz3KC7gjB2rTqHPLc2hn46XdEyhquRzKiss2FR+86onOy1GxGEGyZEIxMXoBS99
cWwjQl8wfVoadfic2faFppfXsNGQkg+cLSykW8PRrmN3VMUYOyZHl5lKvnbBUJn9Lo9B1LO7xo/u
UqYeMzwyGyIVbqDVEMBoZiee7/ezRMDmGeRIXaSxSotTZczTe/UDo/E7R0h3gcfBVPSZtAhA9DYl
Q5QMfmije4d1pNaIInaBlV/Gbn2MAAXkY63daxL8jrI4V+gHz4dIvy5sGydjVRI6oW2gAiwGnSFB
wgAMU1k581zyK5rBmQRS8KxWTKOHttuqZbZslPgp1zjXRC5usKVeQoS0mDiK7LhFhp1oujMRGFVB
5dlPiRtsB784Yox90+Ezg2TlXrY56L2g01mHcjyziGdOU5BVrKhxgEWQE4NHdkOU33PhoULXZPtJ
DxkGINpaSL2HqYH1QG38NYHsxIsBueMqOG2y+LRGsz9PEo2TXXtLjAntpBgRJjDVmLA9D2Fx0vgB
PwzvrddJrBnMw5EKGg7STUMpn5TpvEjjK8bsNiDb3OUZoqAtY95Uwt7UQZ7PmlouD+OOiEPSkI5Y
UVERR/JWbq1iTn/FW3j4yxlnp4jo1WGrwEaKIVnV6klOGHkmArCjo4cYAci0FtplWxBH5qWnYd7c
UpBU7Ip8qKdp8wR3S6wHPdh2mp1hpKAGjGVlx8V/q9r1RSzSYtkY8fkYTecN7rro9HVmgIr2ZR2S
qLhqfOPGS8oQgRuYFrJH0RcPj54mHpl9+xMtr6+Vyr1MA2oZLe6JkdVIgsjgnvXRVSaVd7RJt3Wk
nNmAy5uYGs7EQe0PZJZELOc+uAhFeSbz7F7rSTYLjWab8Pk0BM/7TXxnNcG9J1c3jW+dg4rASoDl
KA13uWZuKtq2eAmLw5Ty1vXjC0+3r2wRnETVmBpOPp8i+nMKR+4LjwjNHgCj0QXPUZ09NiDLmUvs
U7xrtPayZSjaRV7TGSDee542ZA5yh9RKqICsainRiruhzhFSS8k5BARCTwXahcRmN+GUUymsL4Ks
PA285tpsOS2iCHouXgCDoqVu1Hx7SqlJX8ioloGLFs+0hr0VtReqyczSbZ/ZtuwwpMHfbmkIILpd
BipVsa9f5SoAvsJAnp4QfuOJ4HEUiM8ZYi9SekPU9QVGUQwyuaE9Ral3XxntvWhs7Jj4PSzBlYEG
AHcIzt2yXqchiOjSak7CcHiS8iafpQF7SsiIy0bL5Wlg2zup6Z7CgcR2NlbY4tZtV24iK7sqtOYu
dBv6BgYY/qaXb1LJ3nGJX+QGjSEH+B3PZu6VgVamnrhPekl2HysEgqjQuPDlhAk0Vv58cG80z3mu
4L16MkVC4VfT0ObRksXZmfAMKHwGAcutJc9yFd+MPxbKRnsWxcFTEoDrZjOnTFScD0dFbZKg0iP7
dwhiAbR5FZemMuGJQFo7qvRpwV5iWnsIUXnOSjjfKvTvvkjWEWfhME6lZM4gKSRZBf272pJUTB3J
QwyLSy2ntEyw7noaA/OwU0HP8JAxynpmeC1WpLhYD6ntoaZRGUcylJw3frGMTOJq2Rds5bp/QsF5
JErrlm3acVroG8XyL2CvLz0lwZuvFZCUJXOZeU01dVVxXpbdsxUQceg2NAk4gwpv3aucra5Ao9Ri
xZgif+LmaTVIx7KGf2GQr6uqjCZJkrHEFuG+ccJdSgLCxBg5g7GqBNOs1e/VJj6D1kGTObcuTVxU
87oHJZIZ9SPmA86pjI+9MRPybwZ4i6MDBjS6mPlB9RiOQl5A9PENxFTKkJp1RG8z9gJR0rGZT2H0
RCa8vUG9IJbbX1lOHl9XNKpXtUD+h6iFyZ8fyNe51Zwxk1eR04y0KwAkchPv8oJOmcv+b5LmVOdy
2l5KmTPsFN10F3kVD6AQtWBrRNi+QU54bFdrjNErW3GxGuZAalBLcI04yqOTsiIYnM8jFT0iq4va
T2GmBBeSrMcwccv0yE6VgU2aFwXxLE5x82FYGKrrPBa0382+50g5z7cCkCIBjCS8UBAgImeRjfAb
rQTEgqs0hKLuVr51ZPst09sypFDxOonYynZ0yWeZrq7Vgdp1Ult9MYnJ4ZCmTmYbs5BQ3olpmBlb
dt6U6gt3wQd4U5hVNc3K+iKK9D1C0UmtQkuiARzuiazJdqXLkiZXbPQM2QT6AXRPtrx+1iMkmwo7
vCgyiEaNZ8oTOm6C2k3VJ2IgDaKXWPt15zpy6EwI4a4s6zR0e7YAyrBhilBMIzgxu7Jg10CUI/Dq
IMDI51M6dLLMFtnLthTy4aRgSj+JRu0pDydtdNrcmn3aziWaydzb/j5JvWcnjqvjwcnpc5vycxfo
j0GsHINuBCPQDocY+R6AszIlwVxixTA1MpudPepN7H66d9uio0cwI7NMOemRbjBaQFmeT9VcbcdY
sU3RV1PsM5AsLRuZGeo+cEf5wnTdeGXC/btl4gLiwsZpGdfsRexCW+QmZQWM3HKdtbyPuijz1SD0
Z24OnbZUEKxdN4tWnlR0h9ir5Nsm4MOwtSGcW2U7kACudCdM2rrlEHuHFPaQpslQgHBKcyGyl0Zf
lRMp01n3mBlrFT9WaY+K6ZgL02j9wwAP/RJ17sYCmWBVZnGcKVq7lGRt3UQwYWP3aSzcRV9IU8Q1
aJMScSs3lj5Ne9ecBbUprmXgyuM8B+2YGFaQiIaF2YGBCUlNPs5sdoaCEuTQJQKY3D4J4JmUsUkg
I5VthGigurCU2aM+JxkqlDhqSVR7atLmttMBWrfVw5myho2S3rkGO7YRFNUlXFpuuO8GgyCayieT
oPLuyNhBuyGUCymB1Gz2OZ2koRcAuG657nlcWfpNisl2YrBFW5QY96ZKDqcGs/B+GMO48fQcmvWd
J9kwe1rjuTIhVIeoMJgi5eki0wkdxKR2yERhbJGWK/ik7bTGcbrtA4NwXwIUcs2SQN/yeMiKmNpW
NadOlyMmcvuM2lLNpmVrhdMgjcFjar23GdstU276aoEPOZxLnUJnxyFqMPK8cCrirkLvPTinVta2
a7RM0VHj5ag6FMwIcq1Xa7mt17GwpgMl9HY0Vm6BnOTHWWCCjjfUJ1vk6jwukZVKITwZNb1NG2wG
GeLGRDYvoYkYk1FR8qLpzIeCfrPUw63lt9lptxpitlrRQL4yHDUmkAIFSGheEBFm4x5j01DF3bSE
ZzaNfCoAS1uXra6ThGGby6qCJaJiGoZHX5XHToY8xcJ510+CHGJ8YJbiXC5SWDyBVc9djG5mCMgK
rxeAJBypJ32cxepEI/QYpIo5JwrEWcHdsadVaMtzewx/twpqe19Sm3USVwE6JkdlM45rcMp85hSX
fI2/WCoXpDIvrTphkhgiYOoqbYWZfmvWMOCzPF51A5iquAZ6FgBHr++kgEGyqmBpNNEDzsaCc53m
erPWjbaeZQZJIAw9719gtATiSleF7x9b2TpKq2gZuvJAaDriXmzUU1mA7ER22bOLpu5wWoUsiZTn
ehA5zs5Qg3kTx+Y8gSA+d2VitKU+0KinalLpIxJUqtY+IomwWvadpLH97ZVxXYXSU8hc+E6Nd0+V
ml0nqvscLS+BQOz1ugwJEz5Kfp8a4zxP/MtORktHg7GFe46Yii5evS6xlLctifM1erk2vgHqXs4c
6jTyBzz1MPc8FWrWqK+17WzfloM2r+SimnuudB0k3VOR8UTvSoGDPkLm6RE9jtIFyljEXdNUJCUI
4xlxtYEB3XQJ6pabJU+BByWtEG8HGWkJsbG19TqdK4CLH3rkizs4VeD4PLtYlcDKV0mFXGfIsjMn
UYKTJBdneWD1GwZGkOMksbIHCTFfG2unXSbAs5RSeWhyxFlZ57eOpJmAyl1qlarNZrLcRds04QoU
YJlmEqwqR4qeccFucCKTzmeiZHDBXf2iD/5D+xlZBpQpCyvAqJr4nEJVayWKQp0ntpEOD5JrzltM
6bNUi1jiHOvi583uz5MN5CH4WaC2oQ6xGHGMLd532gwrrIdwMBDP+4O7MG1t18YmkF75pG2Purhc
dVl3VvvfJjj/Z1Ke90qefxw+paNUpnwR9HwX+LxKer7/8ffQ+6iqNdqG/rVz8aIYdUNJKv0ZVekf
fz767tN74c/bz795GJUDzcIsMLrADJkJ6TfVj5APGI5hxkHxw4BG4xvfRD/mwWhxYbzB9BJoyvhi
3kQ/GnAUsE/4sgwhI1fQjf/Ewahr46D93RRFRldHR1lXTKx8KB+MTxOlsugSNReoRpra2ogisQ6d
lImtJ9FbV6v21DP1eKkaeXjR5zwoE0w4xKOG1zhQyANAyW1n14XO07NK3B7/bBDveiOk/VSm+hni
N1KVGdKcFcmw5ympL8GJziqrtK7SPsp3yPzYqLlRczykYX865G1zavvFgxOEEPVT6raoEOyn5BSS
og8niOWTLYAszyvxmKWqT189PcUpQTM4N/JL19f1VRrRJKaVOQXhEAMyGU4TbxdnurfodfzgNE+x
d8+l1jbmCHHvgoZ+q+43C9UlyCBvQRV4IdtvtYqvDBfspZbSKMBUpM8djQmKkeNZkElvq6Ehzaoo
R2nk0xzU5RO/k/Jpaqgk0g/qQyTZKYQV3AkuCuJK8FRTcUscxg4OZS2M3Hu/1B8yX8Ep4KvN3AkD
WgGCPm/e5jZC1UZZIz3hcZNEZ75aQJcp+kte/NxupP4BBQXmBoewnWMxJIhjfAIBDNAkUwLhHdJW
rGgZkQwFWY6nBD5nBKDpcVWHh1KIK7Rrw/Im64HW4E5vjloNvzbQgnSey0N7VKh5ujHKSIXt34VH
rS6ZW+JnSTFxBLYa1VxoCRgFmInx2sySC6z5uzyQmyOy7fJdR6tpUpW6ejsG3DAoRHk2TXSqsdqS
AyDXCJBxRCBpkOlCBEHeHhZazvKegJJUEa2vhGue+4IGJNFxKDtjESEOSShvhl6+RK2aHpmksPB4
b+LTpOo3rqZTmQdA7iS4Qvx9JCZqhF52SMsFH429kAPiUCdQMcRWror+3CaHtzUCa1Z1MjVh6RjP
LUiBuRsW0SLw5Hu0RsbMZVeN4YEdeFAp56VzJAwp2HKuMrq4qYWSFj9apqfoYxU52/oNc1gBEAwS
+LDwUfPgoAmzAZlGao8TYcTQnlCTGWYOaqzAtdlotQRbtNeZVMGG6YfG2BdVwzVouvFSqdmveoD6
uCZkRV431BHgT8px+y/inSVH6coQGaD2EDJjUjOtJEKGT9qoSEMqimoTmvaDksfpAn2DODJSUp9c
/7j2irnbAt7ymvAiaKA5j/tSYhEjNVw70dCsm77MUG81+JIMlN8h8oCl1xQr1+uik7ikuQPvKL1D
LU42hwO6ndlO/2hEAfCGSu9nBNewOSL5CgrRIWpwhCGhMC4zOzwKy3TYaNWg0rUS1QrPSzrlLqlW
XGkwiJqgv3GYD3pA5aGmFmWWzKK2S7bjYkpDKxFrquBqFcJhmCW0Mo/LIS+hkHg9kHdF9zhXphad
0fCh9dAVMM905iyqAvvVNUJKeschMTkOg3jbON3wXHOrXJQZUvlJTMAzwBWvu01aZdzY2+ncQdq3
5UPKwDZBgq9dSLRy15S3nVeJZVfXCgD6TqKdqeTzNI3807hNghT6iROtJRTsiy7LnJNMyS9loqjm
livRI4vc2uBC9jOEH1H0wv7tn3OzyR9dN5SPq86kTSXrgXMvG052ood2JTZ2xeHByLguGeWt3a1x
NaDWyoBXTkAgG1OXXLzjXLjds537Cvj9NGRB6iX/WreyYcp9Hxi8q6RbqbUhn6A3FLtaUARPAhMa
LVp9xuOaoxrNrDQchG7kREWEC0ZFuZSDwLr2XGeY+JkC/dTP03kWynTeGrP3z7wyj9YyGSU4yGTf
OW5V15xang0kqxlSY8VHmo+ekHApFA++Ipu6Xcw0nqTmjICBuqGZUTYMNWNJEICjtOa9LTfhUjYT
ec3KZZLfGSAuV6V5UVZQKRi1B2lhbYAQO08G6RRTpSNFZsJMLGfULWucI8Wt6J6izPJSO9wThubM
rDQiDbpG5qPRNickQAblFCjMky2lkQ/1IszPg9CftQronDJjiwsaBDubBT5kJeMKmdmuSkXXwrua
kmLYPAgL+qRaBuLGodkJgciBRm3bCdnDCICYYGsdxRj+JW/J6Fm7KWuEGqy85tzCHjk3o4p4j4QF
cB0MfXkr/EhcmVgEGHEAwk6ZsIHc0qaaSXbIJKwybRUwSrsSKV5L7H4buaizPWsLi0JK8Hhpq8G0
DiWTKVWSwonpz0wspANgJfS0Zxoyf2YUwaHFo4YnorAu/LJBbtbXoCvD4BRC4TZwlLkWys2OkK5+
3qAxmaR10PeQl0Q57VQ8czEWYYzhPYlKRV2cdgotPLlG69qhgr/D9GBRkNuU9p5lTNmjlwvfArYT
ZZ286bFYkZuRtFcgj6MTzupeEr1znIOSPicfMDozixHj1+DKWFhOCCNIohLn3fFEM3fYl+GCZw2P
WYLlQbJVERPs0t8UqbEhTCydtmrmLSgHmqNk6Oj4t8QYOYE0zaRs3vtwi8Y1dRH2ETe7GOZtxlOW
RKLk3slz+GElOXVjNl0z+BtCweh5w7pdU+91DKzo14UKrFaNMNR5XOk5ZqWknSsVza7Si5dN39Qb
xwAVjC30KA7DOyc1HgXtjCEc2SZc06L3iiuttpVTrTfOYttIHxg+UGIzDaSqcSOMAc2ix1kzIUCC
QZ1hx+eD7vprCNyI2YbcXpalRR+5L3a4lEuEknI/a+x9AAp5mQ3oZ5H2ZrPEtW502nXLsJb30cAK
L+g4xqTcYPjCljA45xIEtdMA9udKDyT5ODbVcum2EkF4gB63mcGzZnCsQ4SH5TSLlLvS6f1TTSYq
WOdHr8t+43S+su9BIs8GuOZTLeq09VAhl2FE0sE8mstlxlzwZb/9/6Y0eeda+MGL8F2WP7oIXrTw
F+l/94++6f3/+kAfzA0PaZ2wrzl7IkgveV+sIAv6VOq8vKQXY8XPjhDtMWnWj3gfNJX8C5RgZNRS
l/CFFCtKE/ft20I5EHj2ofKO/8cX36a0eneG/tU5+Pnb+9H18eNxPryB/SMpLDO/rAr/oXp/CrCu
jpCYD/XevzgJn47x7iToByYkGhQm6uu7pNJ6dxLMg7GmhHf6cib4F3z79zoJ8C7H2vSrJwHjEZWr
MHC48IXW7MNJsBUizrniXk/R73cShKWMJfLXToI4sC0IGzhTXk8C1fu7k8DtYBokziBH/t0uAXAW
bx/Jq/D7+7Ly42Lws/vAwH1mIqN//ZDpVb179zZv3hY8sMYWxvjFFfJ73Qds+Ebb0dcuAY0VUbVU
jcv99evDSRDiQAYNQ5n8+717y9C/vBRqB5oKJ8/E1PYX7946gMw1xhu9tth+o+fAd/rYlz581TwA
kWUaWPY+furageDx8GJ2+b0ueUxH6pc/dBqTbDVNcGivnznPknf3PZc8qlw2CNrbjf/bbQK4YD87
PP/jPYAMXs7WbR1T8MvXxz2AMA7k0Y/Cw+G3W/QExoWvLnoG+zyVL8t6vQI+PvyFyqJngZyyXi+1
3+i+V8EB4tj40l3PJhjVOV5GNPp/sehx/WOYAJnH5fHt27/bIqApZHR97SQoB2O2EM+2j0999jyA
lLjB9N9uz8Nn9vU3rTCdgyr1dt1/WvnUA0tnWVDx7Lx8/XYrHy6t0T3ztU9ePVBZ2sdp1ffr+/3y
r47kfs6Q8rte/prAvvXVkyAODEAQ/A9B+PjFWX1/EtgVMmpTDfO1zvqNVkA64F9+8zI4AlmHc8lS
+vFdE6RAUaj+fhc+ZdjnOe9/8czHsa3CefvrfY9xACwOECV2vZev3++j17983av2Abv98WSOwFC+
ftj3gEgxAIn+sxr6vZ5930kdX1sDZfZ3OoX9t7r/44OAk6SqAmyk+XqS5P+g/vk3lorvXcWp50eP
L/1E/6l8x0f55T/41m778QBvbbTVI8wO2oUf/uHIgX499NN3lso/PrQHXlp97775rfX38nvefvzt
Df74qz/8rm/v6ttfLv2nYl88eICURyT128t8JbL8eQ9mbPDf9/lenvX/fCF//9uHl/lu8f/ZcSf7
Emr1A63b94d+rR6+euyfhOZ8P7f/3aue7uNsn3wMMX5d9L/6mufxCPGWztJ4/4l/89ZJ+eovWIDQ
jnzp6il5Gvz9H4fjnz6ce/FavHz192xoaNfx+w/1rRv45QP7bv0pCUm8tlm+fOQ0vgc81H940a9N
vK8eejveV0/l+yO/7RO/euQT/+kxTpMPHfi35vNXD/1n9vnaUF4f8V898EVdPuyTD+f5rWj88pH/
PSnZF2//y/hzFtcYJ02599WXP96VVfrtOOMD4q2Z9NUDb5EylE/vD/y2Q//qga/2UfT0x+P//JmW
H5fwtynQV4//kmrw4Ur53lb88qG51/1Pi/j3rcvPD/5Xz9fvM7gfn7rfZmt/9WMftxTjv3iInvbF
P/4XAAD//w==</cx:binary>
              </cx:geoCache>
            </cx:geography>
          </cx:layoutPr>
        </cx:series>
      </cx:plotAreaRegion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_xlchart.v5.7</cx:f>
        <cx:nf>_xlchart.v5.6</cx:nf>
      </cx:strDim>
      <cx:numDim type="colorVal">
        <cx:f>_xlchart.v5.8</cx:f>
      </cx:numDim>
    </cx:data>
  </cx:chartData>
  <cx:chart>
    <cx:plotArea>
      <cx:plotAreaRegion>
        <cx:series layoutId="regionMap" uniqueId="{EA0E636B-AC29-4BB9-A0B0-01E9186CF33F}">
          <cx:dataLabels/>
          <cx:dataId val="0"/>
          <cx:layoutPr>
            <cx:geography cultureLanguage="it-IT" cultureRegion="IT" attribution="Con tecnologia Bing">
              <cx:geoCache provider="{E9337A44-BEBE-4D9F-B70C-5C5E7DAFC167}">
                <cx:binary>1HtZc9y4ku5f6eiX+zJUYyEI4MTpiTggq0r74t39wpBtmQRIECQArr/+pqx2j6X2sXvi9twYVzhk
iSwQSy5f5pfJf75f/vG+vbv1Py227cI/3i+//lzH2P/jl1/C+/rO3oYjq997F9zHePTe2V/cx4/6
/d0vH/ztrLvqF4Jw+sv7+tbHu+Xn//wnPK26c+fu/W3UrrsZ7/z67C6MbQzfuPfVWz/dfrC6K3SI
Xr+P+Nefz519d+s/6Nuff7rroo7ri7W/+/XnR1/7+adfnj7sTxP/1MLa4vgBxqbsKCMo44gS9OlD
fv6pdV31+215xDOJs0yyh7uIf5768tbC8L+0ok/ruf3wwd+FAHv69P+joY828HDn6Oef3ruxi/eH
V8E5/vrzSbxt73eug8sf7uTufgcnLz5t+ZfH5/6f/3xyAQ7hyZUvRPP0xL5360+SeXXX3UX3+Wz+
HrEwijmjqfz0EY/EgvGRSJlIUfq7XPDnqR/E8v3lfF0mn8c9EQhc/sHkca3vrOvi3edj+VskgjLE
wNizB4mAJXxhKPxIEiIJxuJ3Q6Gfp36QyF9Z0Ndl8l8jn0jl/sYPJpZXt21791Pxf/7lQvx7nRin
iDCG6cPpw+E/kg0VmeTw4+uyeVjVh++v6usCejL8iZReHX04+tcPJibl2u22+647+x/0p/9658dt
++4KHvv8b+IcOSKEp5IS8VWHSo8EA1dLxe8w+MSh/oX1fF05/hj4RC3g+g+mFBe3HqKhz17tb3Co
9IgCfFF2f+6fPo+MFtMjnBIQF2F/3H4Ieh4c6veX83WBfB73RB73l38wgbzwcB7fNZH/QSPdez22
+qf7oGHTtz8d7v/6O716doQzCh/xu8k+RlxQEJQKJjLBPivlg2Y8LCv568v6uqL8m8c80Zu9P3p1
dPjRNMeF97fd3ykqepQyyTKB8B/G+gUAQ7iKKRMSya/b8ovvr+frMvpj4BOp3F//wWRyrqvR/63m
kx6llEJqR78qE3EkU0ERl/Kx9fyFdXxdFn8MfCILuP6DiWJnNTiyn545e1v9rVaSHjFCBU0hU3j4
PEY8DA4NI0b5kyT7r6/n65J5Ov6JgHb2CLb6g8no/HbT38W+/0Z4iI+kQFnGMfqqaAjwIJngAj9J
6767jK9L5PdhTwQBV38wKVy4Voe/MybER5lICfzDD6kahOFf4ggYkAQTyjjQIY+Cwe+u4+ty+Lz+
J4KAyz+YIPJb2992fyt8oCPIl5lAafpUBiJNgQihT1Kkv7KEr0vhv0Y+kcP9jR9MENdj9fcGwQgc
E+A4mMWDY3pCBGZHGZapxAyA/P7zxDC+v5yvi+TzuCcCub/8v1wg/4Y1fvAWD1nro6/8d/lyChjO
GENAvn76PPFQBHKW++ufacAnRvKZxP73y/m6PD6Pe7T0/+Wc+HP9/j6O+uyp/98ZA8qPmOAcEj7I
+B7DAgbuj9Mn4PwXFvD10/5j4BP1h+v/v7X/36fvf7BdxW283X0qB31Rtvj23U/bhirVk6GPqkqP
VO2zEE8+/PozcNxfGM39Ix5h8WdVfVDxPwbc3YYIY8VRKrkE28loyjOWQblpvru/c+/IWMYlT5FE
jGcYguDO+VhDjYofQeZIECc4vaeLMkhZghvvb1F2BFkMJJYZyiSlTKZ/VOCuXbtWrvvjIH7/+6du
tNdOdzH8+jNM0T98636ZHKh9yjLgpADfAOB4Csbbv799BkU++DL+D8fssEUpiKp1nM8MR7eZnHHe
RkKPN2JCXjNcX3xxOF+ZE2MC2vtoWiAmOUtxCphKCCYEjvfLaUlqG5/iiFRfxrC97GdhuhObiJ4X
sjRyLKYpmOzclWvfXxojHL/a5hIz1aRpN5yZLmH+lJak9Xs6eUF3ZeB4ySe06e0kLWe/6+FsP+CK
4LIwTeXb3Plaur1p+YreitYhetxLP/SnKGjrCkZN3+34MC1F0zQlPesbG7QyPelfV9W4fkgmQ4d8
C0gXVYPkoEoepjdTY+ppP6d6IzmR9eyvzYr655kxTVlMc79lp1hm0SoW2pKetJtM37Bk3KpDIrJ6
haUt82gU4CGnuyAp7KEzGhM1NNlkcspwQmsl12Y2+dKsei3w5jU/q6cp820ReesbRbxP55NY2sU+
C1KXpHDVJA8Wj+ONqTG+IlUl6hxlKXprLbpKhqUORbJV80WvQ7evfTZlKqMzf2M7G1LFXEjddTlz
Z/dt65bkeaB0pbs407E9R1uJiBKZWcwB17h5O+Mue72gpNx1xGdpznrbvxW98FeoE/O7MaQ6KMYa
URal3mCjbtayzzFfiX2HXLDzLh0YbLqldW2USAgWeUwswceoSeC6p7UsxsT2TOkBNVxtazVXeUno
86lsONvTrqV9XmZV3FV9GnfbOLd0UEkjh/Far+s0PQ9WwJxlZoe3iLk6z4Z17XIaaNqoauHbqdHR
XTYhJOmpcFa/4KnDem+qMHe7NZTmPbJxEGrRA9O7JmlJdlho7H0+bFuKerXarvGHORktkmqoSF/e
eJNM8wdB/YLpqZSD6TaVVhvqT1c0WrePaRhtPg7ahGuLXP8WTQZ+bZIUZD+lQxr2UbdEV2ri2rkr
mHodzN6XZdfsEi5Lf90ETJvrgY6xOZSrXfouJ0tXm0OMFPQLM4vCzTL4pOqVW103zsVMCJ2v0TB2
5qXtSd2eM1B70MKsuf+2ciiMFKnfL4oN6+l4kcQ0RY0kPLncFs6bwjciCzRv+0psm8Jzyaat0LKr
xhPWlDz7La2Sai3WymZh3/OsTl77oYZT2+oJtJnqrX876Smju2SYrVfrPMKuOxrgZtX34qbrO12r
cQpDeLuyJe2KMtOuAEtxrJgFj8tuXCvZ5d2Uwvhk9BEdHF9w83JqPZgK6pfV5OnoWvOKx9o313OW
9vYFNDHYsPNWg9+IQYBCGim1LkxmwgudDok+GVZj1mJYqeDvSSYNL7JlDOjQ8QGq4iHRH1uP5bNI
XM/e1p3YlBkdjnuG8WnTYL9Pqk28oiZt5H5mIX1RDZpfuhGji2Ftj+vKqgFptSBC8nrwpiDTmiqD
+UEHftKSMVVdVZpe4WzcbxV7SddmOmYVyCp2k6JDW+VxGvm1rFx7PTCU5KMVGqls08sZbXD5atrE
6HcNSTS/yUj3oqP24+DKOSqnF3ZAbcQn4zZ1UnV6hOPX9LIGb9zmg0zn5x0GT9hq4j4QW2LVLCi7
aZ09bhbt97xirycjteq6Oi3GDb/qhbuzIOgLPsShqFN8nCxzOKxDX57wbnzXRXtFIfXakTjXBSqT
54mRRs2Br4W8l4xcBxUTMZz6VRZDsrycdTz0EdX7UOs6F3rmF1MoI+jDdBh9qZJV450MWKtsdJe8
68CzCsH7RY2VvpSmfiUs3el02/K2InHHnShVY3T/BleY5k3zqkvXMwGZd45wdTpu4pChejiNmS98
1qQnqxz2rS/PNyKESlMAAzpuZ5UL7b7Cmz2kZQsaQuMZjS04sNE8A/SaC+/AXKvUnpIeXKjZxB7c
FHu98fUFbTOhRlQNH3kYjxlfR6Xddl6W02/9lrjcd6xSw5BGRbLMKdzMIpfSe1WN9DDqTG1SFNSN
RUXoByj6nSS4Pe40oaoPdn1bNhBa5GUNYqlnhNSEun2Pk3NiqhdUmj1g/aa8XI3aFh9XVQo7pMWq
Td3k81aPezRRcTMgmTBF43CRVtlp1XTycizZDeqnOa8taE8px9fTxG+QqRM1Bn0eJTueRBeUbKpL
oktw1Yu0eZWaQ9WvZkcbsp5gtr4B1znniDV7H7thuWEBQClpOn2S9PKdmcIyqzRq0+XplKFNIfCF
CuxovpFiwQqDn9mxub3BfktMUUU0KB9DnPJFrN3tHDdwQ0nPbVL0y9Tu9MbKVplhGnZ91s6HCXfs
eO4y83JF5WxhkZWAQ/az1irNqjdy3Sqwgi2MKsGj7ouajM2pL5f+RRc5vpWDrX6TSd9neca9bHZ4
7c/BS6xXPvRd4Vom3nDR4dN0a7rbugwe7229bsVoTRN3aw+ntfiqqDhrjqusKa3yhvZmNw5EvAj9
mBhVm7nuVbmlyS7M0u1KwIaLumpa8IPVVhVomcLbpY742KOa/9ZnZNg5IIpuGogUARKaadpny5pd
jVjeIja0O1ElKVWDdm1zwLhy2TvWyIjPZYRhSoxVhZSFwAApLqb+0GfTqOY4Znm1JfXVgKvloxw0
KaRzzZC7NdGvmei3vCGlyfLBu6YqRswCUk05EL1LS5pNRcjKulYEtSsIHMK318i08dLqah7zjtRI
7DvUoJvKxmUuEtTBpslcJkVlQnJptzqD8Kr3/DBOHVVh8vWVTXA4lGTm7ySamuMNzehUNA3PJa/o
zocYi7aqTZtni10BAs3Sq1a3A7jZbIBoQrIb3rPQqXXcaJGFpBkuMJE6b+uJD8o1od8z3wzPh2Hd
jglcXXJROnyC9EKKHocGEL6qpvdYsPVAg8Fvhh7TFrxf2255ly71oLp2rI8rZ9I3YcymXWPHSPbV
lMig7KDRKz7LwyCZUdoO8bhMvT1BFi1G+QTciwsly1k1pxfYDPy0ItY9Fwt/rVuPihAm3Co0heNm
7LtLnQqUxy47BHCBB1aRhhSeJviFDyXZAZx2+VB2fb4Ny3yQGNMb3ab6OAVfeRwHYk40de2+hCAd
PJ9mqgfoO+ND4g/dSCUENu10Ev3YKaqb7GaCuPqmK2uvyNb355Gxjwta2pO+vfe3g5jKUbWjdztj
uZNKugpfmGZEp1kYt8ua6NYWiTQa7arS2veDCMHuTJi6EyGn7nJb5H50vjzwxndNXm9jANOmseHP
YuK3Oq8yUx5wssVCOJO8W9tQv0E+eEhOZN+ecExlecwnLIulb4WSiW3zzWfuLHCL8qWf6zuAz4CV
iHE+8Hnxp2sNCYSALsCcznOq7MrmG3A9o1aAN+xQo36FGLf24/GGp/YwJdso8j5oX0TKjWqCXk7L
tkn2hmzxZaQ0mfLGJOuxCcicxcrEvSUzfSshqXF3qSszlJOYyfFsyrZ41QQ5v+qhyzLd9zbLvGrT
pJ/Uysv4XEyDuKCeYwhd2ukZZI+oVlvC5wMqJ0jIxFI5FdoR3PSabq5TLQrLixnhaQKDFvXHzCJQ
aWNX8lvFMcuDz6omR6uk+ZD6ft6PSYt1Ps1IHvquEqPKFiGKabBNPtBpfdfPpDd72dRTnfuMLFfZ
nAh62lRC++MssnZWi6kcPwsbu2njVjO1NNL5g588P60xtS+gyS/N69aG07Ghy2lnW6OCE2bXcvO+
HyIeii3i6Zw5mSQ5TDXcJMs6nxrWlUp62u6Ijp1qUFMlqq1mvN/SUDY5ncCpu2TAThG9mjUfy6lK
dxNENtVVDeKv1NxnIl8NpOSKkbpRNB2sPpCRk6IEzTymnN2Gya3PdBbbZj/PJjDoSOUxT2PfXsxl
l5xE8NTnYz3W+TjpV2VW6zPw6vhM2I1dTtpj5cFrHqQYyH4aWXmRghe/YnPHd0ToBDC/0i/ZPHQ5
H7Z651ZSX0yQThfB0PS9GLf+NctQOF98O90kJWoOnRMvDW2HE7TS5pwx2730yxD2W7/oXURVOCRp
545LQny1Bx/UF003Dq2yKOtVL8h80UQCEL1K5HZOawjqN9Dmkc/gnIbl2TYt2YF1CEIM7YbaF3Vb
hvGMQfK4q9dhKmiKca80gP1hIcN0grqJxnNUl8n+ntk4FV0WmxxMJjke7Oz21HeLgnJr1sOkGoLB
XvZO53R07FUWRJqXHeTYpgKrHVkkAOJbuM8gcaPKFjbcRFxdl0uW7S1UDy/aoeOvqnLdPhqZcK8i
QtuVRf4KksUg8wFWu5PtlOZoavGkmiFp8iUmozwrDYSFSRYdOhOiMwA4IgVp9Tr32m/PojesiB1E
8Yd2TprrjLtJqiStGvhq7MGBVUxWVEFRuT4d29ktuefLtiODiflctvrD4LZ1Z8e036+1Tv1+tkkd
992Q0Sl3jNwrJKSUZzOfeaJ6SCPPk9jxkzXYUg1ZO+W9A5NPCUrfZevInq/zup22IWSNQmMo1aTH
dN2h1RCiKkgmtKq9mKqdcagpFkKr17RqhresraLqfEqfYToOO7ZW5QkRXJ92PaKgkKG1L8Y5YJln
3ZKu+dY4+ZGBK3qBEL+z1QKoO1UQ79YkTDQHyUumAtAFr9dKeK2I6el7jyIvaASAgzCghVxzqRfI
RWPTn9UbaU6C19M+8fVgVdOKajcMqMoTbfSsqhDdHmau80ZjW5BYVir1Iy0SNobXAG72JMyeXo7b
Eo99MrhVGQkx4ElLW/3CZmtzma7LoKY+bnDm4oyDME5L45v9QNcF78qsGQNkOB7CA48a86ENbdhP
7ajp+3WkzW1rEwviXPk7aCRfTnvW9wfTde4EeanZjktvsApNo1dA4Gq+ib7kVrU1t8vJOGH2fOMz
mY57ErvXcQJR5w681/ncoEQryJc1pHkQQp0164Da/dZGiYqx0c2BDPWg8zU2+sYQSHp2ZUOy31pc
tWMOrIytCwDOUBm1mtgec9JseA/d8/zd3It5OG/YvPFcrNtCT+pQd7dttw63KLHbywWNW6MWl0gP
xgPRqEJ9nfiLOe3WKp+axqZnTbPOe2tE/brOegh5ADnRduwhzvwIIVkA9eQ1cSrRib4gAVVjQRkY
1kItfgv8E6pUZHN1xjUtXw+WvwDURoAXc3Af5pGjOu87OTDQpzXcNqkkp3PdQcJdfmKwWDvB7xb1
3XtAg6k+mZOE3wiKp74AH+lf6mY0wFHV1NT5AKTK8VYPm8+j7qfTRGzDrsZofqFjwnfaMggxkMT1
67EX7alpscW5L1l1G3sH1AFLSgyZUTklwCYsc0/bk5GK7vWUEcv29YaBP0sih9y/Weul2mEeQlQy
0rYuFi3g5wCuHIiIOgWeKlqsf1vSFmDFjw64hlp2wDYJW5MlJ57hHpxeUw350LHkHYyGUJ9NEGDg
pu3fxjopz7rQlzMkDKbpmx3kavCQngEwFUk1oGnf9jyFeH4N7S4NNn0pcNhywCP4GlgiBeWV0waW
Q62x9zgF180nZondsyNEW3oiRHVaVV21Kmky0p7okiHbqmb2gNEqK+2I+twCs7Adt4Esjc6B/Ovd
la0MHAbBZkOrqrdss2etnGZOVL/OQCxR3ifbnlvXJMottgrX2SaBgFnl0r/tUgZn1VMJj5hFCT+x
scSeASuN3EtKukAEJLm0fenxCuL3sRfxONYjYE9i2hUWuMwDbS4Ck2R4ZzsOJIstgUP9nawBhgoO
iUQDZM9ovW7Pa5NoVnQDL91OWjqbYzQnaMkzNprlZimH/m3CKDyAMAPH9MDe0B6i5LMkqVnYzwGB
DLK+gs1ldIHvSDcPzS6wCmeHlW0DkFqzl3BQY+NhSzFQeH4EOQG32vedu0owAvkDlYbt2eAHG962
HMhtVfXl5l4iMrbLDTjJyhwCkmlzkaQelLKG9Ly5sOuSGpavwozNJQbXY8+nsRlfQ7gf4qsuW0r/
Ege09fvZcXcPY1UZDyNK+ZB70cPTbNhgoX52rL2Un7YKXYJjdgJEXzLknY1rDkAeukvjA3iUCdaw
nImldhKYKwrEnMhomeZz0nfjTmcOtri0KSyfkHFeICzyFfQzMgdIkdrzJFuj8n5JX+lFEMhNhTm2
DO+bjm/2RVpOc6b+A5G6A0ItZcrFknHVobXcAOJM6K/SucPuRLjA3n67PJA9rg0QJCRJRQptyZJk
YIdQjP+yNmDmikikKWgtocNVt1CNVbRTtiiJuNd7ikcb82/PSf40KYyF1xky6KfnUHfJnhQkIISG
6guETCrjSf8W+LkJ5SVow52HpK4g48ZO0zUMgxJT0lWQ7XRJsl+BWlFxboabdramz+WE2M6QblTd
gux+pQP7bZhFnAtWz5AQD1sPEL9G2nWQrkTxMs2S6TkfcL2XeMCn0SXYFzIz3qpv7+9++V+UeeAo
kRQ0S4UQiNBPDQ5fnumWkB4DfNx7gqo+63AdT6q6GYpA2XLt53S+oHzucuOq4eHdo4c+o68Ue/58
sBha8qCjFUgEel9seizNAUxt0t26qckQCCebNjsBXri+q1kPaYOEGpP5jizvG5SebBZCVSE5vCiU
UQwvDD2e0nc6jJMF8sjbtrzc0qkbFEvk6WI21quhlOLcNgO/StjUn3bCSwUMfahyNIqQ7JPoZqzq
mpLxOwt7UvQCIUAzleBQ1YN6oCD8yVF0gyfNAICu2pIs18La5drUHoJEjwzEBt+W+L2VPJa4wCni
QGAKKK+BPT0+BLmWmXMBj2qSFlKquu3pmMulSk++Pc/TTWHCoZLGMbCgiEg49sfzrNNmDNiUA+MM
wKcjYIjanXf1NOZAYAA2fHu6p4oM0xHQI0KhBgpMv7yvZ35Rr+xWrDvwR071n4BHLxqqC+sK1M9B
lA04/Tas99QTAANQxxvEWMW3F4DTPy0BdArKtiRlUDTNHu5/sQQ9E700UPlRENUP4+s6tFuyM2ka
M6gxJtUVxBzptEtC1UM9oA7N23JrXQLMzjACjcc9AkoQVcCTRCgbXoaqdqUqOy76XSRNVikqjDZ5
GWnq8nQpJ6DWIviPfKhmDZnFRrbjhZqZQxpcrw4I3463akWOoOO+6pO6YGME3/9QeGFTBKCFSsF9
DJpSKCKRaDsPnH/qTW6TJfwmqjXVZx0EsuQSSg1ZXyRttq7Hvo0oXrfzAkKUYcHuJWQUAKhQm4H6
32AWAN04IXiw6BCcfBjLzu4XpO+hdy7hp5sS1+waV7KzgVN+U8kVrg6MM6b8TPmoUvB4+DAjdo/E
poZogEwWFg9Vcn2INIIowa9Vt1W/9OVeGyxOrQ9A/6aRj+dGNPIjojUAOJyxhhighDrC6Rizsnzd
ybKFyKSu61ebj9sNT9YIYEpSWAJrS6g7EeDb23PtewD0lk8QhESRLNtxzdZ1vGNtClG0k/WYPF8M
LePJ6iaA+zAyCZRETw0u3Ca03Tsq4DlUA3+0I9vQrSqVEFLlq68himqogIMCdkYfksXAWZZQrtmO
y1Al8STaBQDarl5Dxe5TPMKGRurTxaXJstc0AoEaumVBxxHPyJ4tfLaZinoA0nqUaz/spk9PGHUK
k4xQgTGFC/PA1VJpLY+hevfpEDhsmkOh24PSOFjsBjG+yWc71eE6LrJ/GzYToTrTLyXwy7Pcayb5
a0I9aI1BUM1Yk3m4LGPs7K7smxLq9om4LZvlIpgOaglZZ9ZLnKWQNrbBrMnpQ5S2zGZyINgpVckw
2SIFPvMjdg25WasGp6oSPGVFabutPYW0qfse7D3pbiA4A1cBIRS85MRZlmFovfjSW8isaXqKO6J0
0BDTV1A1vIE9gp8SaZmgHA/1pREjiODbTuKp88UZhxd5EIf5CYQTT6MJMkN+WIoZKtqtBP9eJUAo
Fw6y2+tvz/MUXDG8XZBBvMSgMwA6RO+7qL/cHxScakmAM1RdKswZxRDmg/He13Xbzr+dKj3h77i/
e3f+JaxAtwIQZxgmFtA4DF0cj2cE/jadonFepTThr2qJ7Z1B1A/HtZHMKtJxSJXbDbrFzsoNuzcR
zPDjtzf9J8SR0EyTpRKl0CEDrQBPWlZmsKLFNlBy3Wotr5a1nPuiWuidXD0Y9bfn+pMCwVwMzlgw
DC0Y0G/1eLv1WHWpT/mmls017xgr9aDSuoULcnK94l4sHx56Gv7782YZhAgphQZH8inE+QJjNrmS
pLMZFMFmsVy7FZIjoO34DSYYmkkoWz/YagXN+vasYJBPxEsQSaEPCd6zphAypvSpeGvXZaHEM4Qk
sb1CKITTNUXeqWZtu35HUpd90LxZPjLt8AeWxKnNiRHhNtRUx10i1uEDccaTHTSJsLMGynlr0Zey
veF2oi/7jttzuQDVqDT0OLySUAS+tZqgWLhSCMh+gWoDBJxWYBW17ueCVNMEL8mL+14ZLZdTeOWG
uYLMcr2lbApDnphkMOfgNKHeM2Tu3RzLZDhsmCwn0BTRiesFc0CRVftKv3FS2BjzOh2EpCpLuKUH
/int1WNXV0X8v9SdSZOdupaFf5Fu0AgQkxrQnC5bZ2t7QrhL0QmEBEji19fC9r2+TbxXryYVURGe
2M48Jw8gae+1vrWTyXV3WURSnWcIVMu3NJixO+iKbfJixo0m8LaGlZxAumAzrWk7L5laSDPCIt7b
91RJ/PvwXfMhIcr9G4EWnN3T1eEVeC+b4dabx+qhS7gPN3UzsycuS1y1rNRslsB2FiHQigZa4DWH
egxwnqXbPdfhBp6DUVAim8Q79TD7bqZVCXZoNor9ZTAtudPw5R/td32m5mrLehioX9t52IWvJvXu
dCRmfBDwMRCAHc7utGX2GHU9nfJwAFDjD+tb34fRABxk5TiPHfN0rhPsQ9c6aiEfRx2dC6nkQk+j
HBzkRhJVr009DMnBiSU92Y2H77VszEvEcOAXjMSRvJAxjK4GxSnPXd2yphxSpo+q3R/tGRjcCa4x
i/NmrHAyuZbONGfWrOpKdxuoMGmiqx9bdQTRTmFhVKS7/qHVtLQZ9AdZm/1WpQxHteQNyqQfXw9b
hvErr4kSdt3MitHrBEriexuNYZGw2MrT7LY0Lrpekw8EZskTBd8CUYd61fYRPEqHhomMAsIkmSBh
o/o8Ri6NDsalZj70qa1E7m3LUt20A9TggxKznkrQF0LcNEa7Ne9tTP0iAllDcvB+eJh/cCebcviR
h2Hm8hgLBvm4dzjRoEXL2ssU1oiAHbbf3FY14ZbLWI3p1eisPf77lf/PdY/RCx6S/CAAYx9U4l/3
uQEgXDrbdsp4CvEjg47YkXfjLLfh8/c3+sls/uwHfwCIX0aJuoXXP6eA/PHX/3oaBf58n03x6x/3
ISK//nbz+/SRv3/V/kZ/fBne5+cb70jmX/7yDzr0X/CfP+aU/Iv//Asc+hcw9s9waIA9Bz3CHzNI
/oGH/hpn8AsQ/flNPxDR9LfATxBZC4FZAwlFc/OfIKLxbxBHPERF0dVjZEmEs+knIkrpbxjckKaJ
BwkF0hoklN8/4V/uEHDYn3//MyKKeOnfTgVv7yKBosZ+GKcBUIK/Ph1To1irhwhC5QRlT3nYHBa5
2VeAhAGErHnMeTSrk436ct2aW7PMRdRFRUTbx7rutwKWjcvInE4F96N0yaDqqiwKZzrkwjPbPfzG
sQAFFT9GitZl5+vlwxaDWIvT7XGz/nymwqvu5l585hPlpWMGLhKWI44WfoqnEW43bdpCO7Hdszp5
SuouzElir9VKinDgMO9DM0ABcGS9wU0I77BxAjNLl6eBT3GGNfzJQ3ODGrxfMwLJoADt7uepFHXZ
SxJn2tMfYhxnBePNwaumEFdggjPmRAMPJOnhdS6PK6S3cgENeUbbGBx6AhO9Smecai44hnbrs6gd
WSHRNmZb3D/L2rqSevxVwp3hWQKbIUctNeV4RpbSRvb91vbT3eoABznX5IMhGk1QBNul0/Z6ohHP
U6HO6Hxd3iVxeLGRujZoL4pk5R9srIBs6FmWsEMg/YRaZtQIAzHAlYb23hEClgO44fk3EMY+dgPx
LhJw06HxK53RxZ1mUKvZUgVzHsM3yD0Fw3yZSHpf9Yu4cEAoR5Ac6ddJ4lQe3MDKxqu7AtLp+3hz
ZzVuzaUFKPWq2g4Ibgfip8H+k/MgArkBN1tAq8bNgyy2zDhKWqg6uQSnnBnD8VYKqhpw2AjXhrdn
kEoebqdpMldDtnaDI+dFxeJG9uNaWIhyKB14+xzNghadxXlZmWAr1DyteZAMULRXYw9eMJ8W+Jk+
D3NJyE0fQYxbLj6bvQPcPNhZs8EzQIYsQetbBBPMUZfgiQ182xy2mUU5FsqjT+RYtDirKu9k8ezk
eoZ/uq3z46ghp24TzwEYd3gR3x2NbdozU/WDVXVSNM30uZlYGW4Dyxqvp8/pCmsc9vF456nmJQ37
qlR2I/A2uw5yEUmKpUdVNjUbuUe7+3Xe5S1DIvoc80HcVigmSkLi5jCknihHmfRHmkhZLv0E6o3P
73EYzbklC8vgGLhHMGcSnXU73qfdhhJOSAkvspUX6i3syIVcT1U8k/Ow84Ig+bDMqxjwDMXbVlRg
eeimuQCN1ajWqg1VC0iNAx9dmq2RSI8zG0+R33qHlcKLH3CKhbEo1DCl+OekPafVxq78yrpMrhZu
ibHvKMPesvnp19BYltXdGJa+WfN1o2lhxsBcUJqSo3ReHo/8U2d6dRo3wrIhMQQN/eoOa6TwcaI2
l9AdDhXtxtMyuvmD8CGyJjU7UH/TOVHJlw6m4AE89TugpwZsEwrcXoKrVGFHMxfRLJnknGmiu9xF
onun097csGYKsE7mCNoMnPiu5fCm4iQu5jgcu2yMgJrLcTBl71dbDmirO/j7y/nq4zq29dmB/AI6
VmVe2JBrh63wVg9BA18Vpg1o6euKVDRDCO0D0MJLiBtxaVv1bfF6WKFp+tz3vMoH9tSriJ/q1bup
sbDyrg5NWcPmzVZrojzom+ROT4xnowSNXKn+3pvFnIGvRw8+d9cV2r0LTOoWNJrGRhJWII36czfX
VaaVjT9UXtoczEKBmyyCl4aMXysfXTzOmat16nLIExqgWpVD7rDZUKVj5iaePi8hdkGiqjabggEI
WNLlkEr8d5UiRS9ncZnD6tBCen4WfkUuAs3PXSzwKBlbwVJTEczjUQHYqgev4N6EFzIgQp7jeQaz
toCSGpjTJwft6zA2fndIRbQeVhWCiOm6IpTAj2NteBbX6VKOWq65bkAHhqqfHonx1nPjGvkmUtOf
g2XQ95wk2HpQmt6Qar5S8EjzRG82q73qqNhUnRZw45nfJOOtHGj7aVXzlZCoDmNcz7TCVWCTcpfF
1uTjEE9dhs82HpbaXvNk+YamSeUGNTjwnD4GXTF6R6H7V5gnb5vuALLWiZd5yobZWHUiF7S+75ro
MgqohJ6JROEGGuda9nM2pdi+nTdHWZQshbZxWpCqvQndML5jTEcw4FOXzz7M71r2Nt/41mKLa1+8
0T8uRnU5+O5b4rOTifgIHgjLjrev1porSRYALD7OCbPG5WhBORl4/TOLV3CI00NArgK9nUEzumyb
LQ419ZRo700xbwAPFX5Z7PTKJRa4G76xtfHyjbH3HO+TobW2Z+1/Im1VOm966SryEMByxdKosJVt
822szA3YmhmoqjlwgIJFYit8cSuXo7fxZ3TbX+HA56npWMk3u2ZCmiHz46ZocKrADqNXGrjyYVuU
OQSAxzK11sMLTeorMY7v1KJUYVwfXOMmxuWyNNjCWKrwSXRpwcwBkkqqUuurCqXsEU1xWGjaA9ZM
eP3Uj+laDklFjxvc9oJPyQkDmbqTrKrrNEQWwdHAvUS0wmEqR2qyKgYbbPyJ3fcNvxsWEN0YEMGe
3bzgsR6cu4cdh2MyDes3tbTqmvu2f+opSmicLWl8XMMINJuYd/Z3qR4E29iNIrg0ajbndRbbY4Cn
7Y2uaV9EVldbgVUS3UxsVKcZ3NACTKYFGxal1QcDFOLWgVYEstypYqknKLq1Bojnc+8UDB1O+CHt
ut3ak8HDNPVvo9g6kTVh4F/X3OtFhu62+lQDxv0cpxKg/bIS2uDDzsObdkN0tQZRdUGN2vW4Ojy6
RA3iG3GDLRtbAvOPNqrCl2hsELeo6xEbDo1sFoN0Nbk/WwEewCNqRGondsUAi/SzimUCVpNuua9j
IDbNJh5CpAlKwhd+/50u06k33AtHT966hdhh7AbgrKvzzTbLCSBFW9aSvJ+4fwn1gBoPjZYoZDNG
V4siPQenu6S3UnkfFzwpOeLxSd4J4TKr0q0A6w2wZgx4lTEpUAAsW/tunJbkWgW+u+mbdMEy31UN
HIqefqrGcAJkHs+xD+fDdK8D5+lDP1MASiB9ngIwx3lSPSYD2IoMSvNwiM3Kexz6iA5ktFvNTybN
X9HRy216t8orYGO6OyTAQ8cSP/P09B1JQ3w8vk5VepdG680fVFpdSwtm3T0A2RO5Qh2UIYjhstnv
yMcKbX5pRWIykfo8p2Zc8wk2+KXdthYvTbtLu+CZD5qJfhR++C0hTHwknR3PZEunk+zU+yrshssS
Eu9FVhN4PH/JW+0+BHUrDiik8aqRQ3hoAAtFAVtctSvhJ92EaeaBXyjsFo/50PS4rH2Vwblp7q2I
PkKzazKs2qlIYu/RD7YnPbR3RsU2n4I1Oowe/8ApFnWV4Af3TatusOGOGQ4I0DCUPIcYOQGvALVy
Slp2s0QAF3MGMPTIkcnARfAlxbNoukpmwqI6nLjsn0b4cmBnxTDjMSfYm7ex3h7nPugezRA9ey5h
96jQAYfvsm1rbHRTAWrC/Z2eG3/2jyl1cR6JPvic+EjVgB0KWK5chECKSyjP2rb9SmXbg5KvX1qc
FOWg1HTxNigu2dJJfaQx+9r1ETJKA8hXv98y0UjAdM0l0YOEiMPqm6jR5GvHLC3CmnybF/pOUdG+
QW6rmjIxQDq/M289GeA/I5ZGj7aO5/t69KFldJ67CTfQN03XPTbeZg4+sDw/RUTpFw+HcxpHjuNN
CTsJ56Gw3OXf8TjdsvC86Dh+/y8QuQ2CdD7jTXk2xDy8VjssJ7Gr3myTT7595+TGXvMbLx0QFpuY
dzYQ0T6l8RC/papSnx1bxcGneiIZ6IVvf0LoEoAy1k5D/A+MzkK+R7c03GmkCO7rZB6PiEeoI4wQ
r/gTULdxQG2j67iHBfkLqIsQM7sfFq/Clr9Tdf4K1rq1YXexf0XrwiGUpXNBUuBoJvnf+bq12gKR
pUgc3f2A7ICQp0U6q/X2D9IOyjmInIXPOTO6ytt6Ih95nEwnB1DlK6CQ4P4f7J0At/cFXTYrjJir
Ogvl7B9ma+dngfDY7S/+DjtodRzQrZsf/J21AbCQeUWZ/u/5uyVp5C1IA3cGcziCbnRPPxg8D9xm
kFsz9I9py7ubv9F4VAEDU0N7M/U9BT7lfEBsShTTWrmv4Ku8I1+mZcHh9wvOA9VF85iz9PY7oYdN
3rzrp3RxeSMclFXgpSlW1wRHb10HmJf/AbwXAll+XVK1/Qij/p8JUn/Wo/7r+G3cB3Lp/weqlc/i
PVP+r1WrP4Yb/RKtfn7Pz1yz9xsMLswpQ4zXi/eE749Uc/IbRpRhLAM8BB+cwy6N/R5qpr+hHdrn
VUKxCtj3VPDvilX4G1LuHiYRAtr4/r//G8XKxw/yT8kqCuDdYIF6GOqxD0z7szNGBI7LrupMNqfN
a+c1Bzqg68dhrVYg1sF4E/PtS2emO+d1L8t8mAUDKd6hqA2QBBCWgrx16oNv65NrTA0xJLld07jJ
RGvemtHDphPK7qKHFcXaftI3r9GI5kOK7srUGvFJEb4jMRrnIdAPI5IWaP26+wgBnjyY+DMP3J4K
RlgGG/jXyckLAqAVmGn3FNTEZtXcfnZd8BSOweM0j9u7oHL8nCzBmDcbB6VFbunGgiO1YykFGig7
glnVIGri6jUGLZmTvXtG/Pq5CeJzbV83u6SZP4Z52Onj0sUwW3BfS2cTUgqU3HnqKZQ1M9PZMgLv
daZADhF8PCyoIjUKAYGh3w41CNisi6N3sUibUttgLUMZdwVFoPZYbyLEwmbbaVMwWCZf5jGCpXYe
dGGSnp4lLPsyauJXzdcI2KQHwzy53T/RANEBXb9vz8R6cxl0wEiMXapLVyl7a9Ty1VcemhxC2jya
6zlPhkoW0xI1R1/VhyXcAFHw6z5MWbnOifcerh45UcVR3M/TyU6BhHbD+1zS5L32gilvY3l01tUw
DxV6oPCSQH08D6reAA3j2tk+vEOFJnBI1W8ECqEh66GJPVQhC6psGpvqaYKIAPNVvUyWdSfm1++l
x85twhqE2Pzb0JtvB6dRXE5fug7yutAuKacEWbqGpzFqp84+aWGx7ZvqU8LbFjB4+hQJfy5FvAZg
OVMLjEK7Z4TElozpDQ6J5TyDE7fkW5+yLOIw3beggoawPwcqRvYn9kAMBvPS3DbwxIp4fyBh0L1N
3rDdtE6CdhdJipsEdQm5WUQzBoTIFm9Kj5TGyO+uYWY28KX9ihBRODp1nge5oXhldZlaZCtN+1lU
4tp2fgRweAgeVkYhC2i/K8ZlxN3ekvMW2Ri9XQ8DJB6r66RNpvu5nciprXB9eIKPhq77sxr9d9zo
9369BDn2mqhYZeIfVQMFbm2SITNhoM5dQrvy++XoORI55cwSSLwzZSCBugBCr6ouTndvkpkInR6o
h0rSHrJAk0fIO+bLiK4i8hHzSqK+wWIUB88bPg6kvXcbFtwAN7Go3SUVrsvnmr6jPRQm0yc21yEe
gkAmmd+yDIXElbb4qWScPsWjfKqTT4B3rhFcfqTmyYMYkVfTerX26ZP20bzzfvpIfFIEEHBTtcD3
QmtQ9NCqer4kJep7i2BbcIf8wpui9pWaFJVY9Ia+qrqEgDkONZWnZgnPfpVAO3ZJJhUuzQzl+rZx
tXeNpyXMIh/pzkEKrCpLvrV6ek3AQwFXRMpgE0vZGaSSlcYG19R72CwO0AuQ6Un3u7WsxziL1OzB
Gq2eQoknar8zEDznEtT4545ifwi4tXjupk9Tv1x7RC7ZPAeyXMPqmUrSnYJodiU3tuzjbS5H5nVQ
GD2btXv/V/G+hbwCfh3RTmTMw/Oado8oFJ5Myz9v1XYGvwEhnurXiNZXqSVvk6tKygwHH+IjtOyW
GdYjwhFp2H7SMA+v4gbLMNjAqmO/OiuezrlGVqoA+RJlVEKLXuiGQh+tOllx50B0Qex2z25LTjD3
Sr9eCw/EZCZoH2ZuJKRMgvZzj8Q9vqFFayHIE5TfA3PkMPXbks8Rwe3jX7w1zZs1uBfMII1vr9J4
ucgaq1LN+JoEp0RPrxsnXiISnX1H7pNKnOCT7/XP3nT67+EYf4M9fL0Q75AkeEoQFwf9tR2Rn5CF
IOZGQDzGuIr4lpv4Kp3FAdH1c5DUCLnaaI93ea8eCrc+HXfHeklzi64GuedzL/VH7YkXuyRHmWwI
VSKEGX6IJWpfTu9WuMsIRxU+Efc6IEdo7zkn5iqkC65BehZpcBPUcRYG/anR3jMiwFD50NGjZU4j
yPfuxKgtNDQrOWFd+euD1DtQdmT6S8/R0NTRA7MeUlv0S6hhiacQJ7vxLUQWuIOUX6EIX1V/aFma
r3V9TscWMWCk6xA8xPiJo7IGrzzdD9uXir/BEk4IeCOOVwIWeBp6HFCjYk+t08eGzQ9V6L2CxMto
M99GrTgtaVWC9XqshuWhkwhNA8ODeVCk3XjVgpUni877sC1Yuh0UghMITx4mOPoVab+wib5UNLr0
3nI1EF2OdXRRY3+aB/9VBmkZ2/kWe27ehe5gSQ9L3Ry0qU5rBNd3asvBREXq4TGu1XmN3e22JBfP
3/IZunMi3HH2gpyI+Ys13cM4dOdwbk4pdr0EqvEU6IsV9gKe9VZ0b04Hz6nykTAYoPqhgjjYKLlU
+mE1iE1yH34JuduaBKcevVYWmhESvSdvsNdC7FlVFSHRswF50OOjStmZyuHjSPeJKwp0WCI2MLHo
kNDRx0UKWQ08AXmNDQcB7VR74ZMmd9NGY535ll6DGZMnwBuwv9KbYFRREYzLqWrXx25DCM/1osuQ
5afPXFBz15ntrUM8qESHVh+XAV6YmzlIQIq8o+jclk8C0n9QeX0xpXbLKbK7xcp9cm7dFBSmHtsM
Ebz0EtlQZksw1w9jjJj6UlnYHlEL/9Gva4ijKeoUsZC8qpInLIL6uCUrDHUWdkWTTAbbX42iZ03o
gW4VRLa2f2ox0xc+k7sKSEIvfhvBLsJDO0NchnO/4iiCQwMWwS8CWz8ICQm594ISXpN7sANuersG
d6xP0lxbPCJa2jgXgqYo9Oz8Bg90LmOwLZ+7ULjX2BnEW/GrMmCLIPANlQdW1gqpPVYCDovZ8nHF
Ky0kPENDR2ylgshLV/7a6Mm7M1xABGcIvO37Q5+7dSBZg/aQYuDFtdfiSduANJ97r/oc+wSKPGI6
zmuq0jQKmwG/CaU5dl49YN9WURZHwSuNZnJE670nMXRcqnrA49fZ99E6vVQGiv4CUBWRAQAQUDzY
lfNsU6xAo4oV8eoTF/qdASOTUvFNhuJzYDSa3SDGea7n+jiTubm2PsbnbMFRmm47zNNuCZWrtuKm
J+/CniA5Bn+xmGzfHES0oJ+MEhQ5m0CFyW3e9S8rYkQjBsgcu6njhwASTN63HDFnuL6NWz5z6Zly
a8MNSX8Icl0AwNlrgjft+R2MvjQoMF/lLW77oyHDQyCNh1OY8aJb0hZ6m3GZGbqhYE3DUdAt4DWx
iLKAcZ01LUlWwJP+0ZvTF3ypzkNLzDm0+Jz+iMecYaM/ULfF2SQwL2JceHvFDWXnxosHk+15swNg
VSTMwvt0mrtsCdu16II9jGnmRyG7+QMoHhjeffsx8Nr43MCuy5ETdIdx97JG06YgSP2+7CwkXR7D
1hwD8QWjkK6BBZFrsDpd6ZE55zBmiypUJMeQ4q+jcJ9oNX5JYnmboJLA+sIiq3anrfPhM1GOcREj
hzihWf807b4bEoLsEHcIyDdCLAeQUghXyQrGTDteQzOtPgIabS642bBXd+8vdKmPXogMZ9WKAbEZ
i0ajl+tpHAZ2rGCCXyO+r5HNFSoPAl/cBDY5ViGcZ7L7jn2r4EBWKN+9eX0/BqrOqnopEUaS5bhB
kGN9VPJkJpn2+XREeiDIG9VN2KVhc1qQGHmLyR9nzFTAm+jdQaFtUy4hFL7Fhxq5wK3PR0Y+iA5u
AJ9a5KGSoc1gaoF9HWBfBxOKSb970VMrz0tEP1a799pV7VDgaeyxb+Bp0h2kMcdXHye5pAXnGi2Z
jBho2AUdGEFf10GJKQLWf9g4qjwyqUcefuFpCHKA30U7EO+wATkanZp1eLEG0zIQPnlcgYQXBHNr
SpvAU8YlW4tBI4+bLGxA9b5m+OU0POeYunIKLCtljbsJMzETdQPlaamQhbIPxEqkmzF4AJZDXejd
4Ca71c36BWxRxWmBTQSTLnZLfNrNcbEacTOhTjubBSXlGgzF1mD3ZIt5xg/cnl3iItw2kAZjkLDc
t9hvYi10MVDUatrdEZjFjNlPajfrxdCP+TZI9F24tWNC0U3B1t9WclyQM+3G+Fbvjn+3e//T6jCq
SoBMV+ACGo+BUd5RAdd7YwE1Do/uEMdHTFIQF1F76T0SnilcY4anZMRQD6rWY8UkzB0PbVVjT1I7
RDNp3ZThIiFoYfZApu2y3YieOUTj4+qSNrakGKeRRdH8zIDFTsm+zg0gRrdjEdiD34djcitCporR
Rssl6Qwyy6ApXAjJuZfddosIVVhQiU0DWDzMBsbvghUh62rpl4PEBpStjIX5HETvEaa9JTaB0Br1
4wWBLYwaae64pA/czRbVaPUC4UPmtpY3kK6vG22uQIV9ozsQ0o/QrYETrFnt0DF14EZAll5Q4QA/
GFFCLjtYMnP9KHfUpAODUgrdksPs0W8wNZssiZf30Y6nSB57sPi9L/Av6hLyWnDyZWhPRGIQDrLF
cP3X5uviiQ/dAsAG47+QAqiW8M7taAyuT3pRgBpktq6Y1gWCBsdumGNIzANr2+RQBxA6I/ElRCMD
+r19iNtugHLgI/XAcSiTFJl9GDgnOsrqztvRHeQjMBlGX3k70OP51fwh3iGfEfg7HACZXAhh2Itn
e1nARtxxjf4rkJJjxpatP8IwxLq1Izh9Ss2x8rH9OPYJu67KYoqNoRs4ls3qvaOgjSioIy8y547E
kOoxEMUYeSIFyl20sj0GiOzA0hLSvKEBKzB+DBFRNN8q0UlmRsj26y4w6nAIjkmjkqcegckj1lCS
VyzqygqBruxHaBiObPBVLaj/MYZrek+hopyWEObEzGso1SLA6okTl6fwNvA5U9Ee21WlV4yz4EzW
5EPokz4tv+eLbTik+eht8NYrJNcZOcWDBnMi/HvCk0uj3yo1ftn7sGrir8OAvD+ZLr4KPyHwafI0
shLZ4100Wuvt7IV8LUcvuAQUN2OstubGX73/gRf8JxGWIDCHdBEO/hgM2t9SP3PFnIfSwwOIs2Ac
1PoFk85yO30143Du0HZLmOn/t+Dg/1edFnOhk3+r0/7td/H8Umt/fucPtRa/rCkEJAhBFjMoU6ii
EEx/n0KJW4l/ZzHO49BHsOqXYBthEm+KISi7jOvBmcJ//S7YYgplDDodA8R/qL//C8AQvzTqr2qt
B+oPmbg4YhFeEInav6m1PV1Wu0kMBEAj3ReYnginkRt3jscZpckIfBqHYsaimR3rGqMKbJDcd1Bb
tpHFGboDkbW7pYaRwl/RymjQSOHruk+JQs20FspiV6sb1FckkVOB4RgQqZANzJp5Jg982jCXJpH8
4GT8cZsxw4s24DrmaBM3TqFGdkPa58ZhlFufojaWDOd6TdUNZi8+8AF7dKPj/hQ4nIY6Xs9R2N21
LWpuTARU5YLi53YHYoxJnmMGHKke9GcEhsbz3JLouFZquICun2GMp+s9F110QsLfAy6jbrxutdhR
DL/xmViyrjbPmIdzqgQy7EkcmBKb3MNmAMu3A8qxoe75IfZMUNYq8c5ApDniIPSS7L5osK2P+Bn4
s/GEfwuihoGEXKa8Z3EZLBFkzJQ+V0uEYxbS3InNekJ5A8KQhPBhWayB8/XGKzWmMXkwbOuQnBXo
QG93cQMMAsPnjT4iyNzeb+F0y3gAWxjiZAG7L48FbOAOr5s1AcpVJ/VnoIGIeDPMI0xIiFE3mPiF
XWv/HpRxwNPEofI6aMjgtsCIfgqY9l/IbkZDlHo/zevtFJvkC7r8AD/+8tghMAgwK/4GqB39yzRM
h3UdvRxCUVgsvPYvYwu0jaJnvIxEr3mV4rOZvkrzzu3NQOxQztUElGLsPiEOhZFUaturCRzLdjfX
V4xoKaTch1AqQGZswgAkWGeYoCahpPK5iCPxAcEZFJrI5cCFRPlYNFC1uQXmt2EQJ4YhwsP2jW5x
QSAyVQnmpP0aEJMaqsHjY4LDCBAr731cIRgp/guMWq9MpYWtXKNwJGk4F03MUPJWsZ+3+9QYjFSL
jrIP2kxsPSmAqs2Z6FovbxE0gDHOEhAiGCKjFVz+ysencfFDuoUYFqepd6+kD52QzBMC9xgOyFKO
ynpi31YMeSkhGr4MkEA+8bQ+YOTXmW0R5vApciVtMr0bme9A0CpMmyJ4gqfAJXeRNje8RrjMs0Ax
DfVJ6eiKyS8m+WZc/a3FRYMyHPpFG20Y/ReA+8m3GvNG8VnNE8j6sUSeGelVFF3l1HJ2Sp2nj4Pf
zJA8AJgwzLMqmERNDDNVlUEyFmpTGvK+3z0GKCjLFD4MlIW4L7a1nw9N7ZsDgvL2Ci0zam6Ebo/m
v7k7ryW5jazrPhEmYBLutgCU923Y7BtEN9mE9x5P/y1Qo5HIkcSYuz/+CF1JFKsKJjPPOXuvHcTW
uoy7eUcbQ75MWTxtVKmP2HNDzGq8w6BdM7fH4HCBrBR5Cg6A9R/4G6nraIMGBSQFRVHoH9SNeZrm
CBnNZEyAVBYYThlP2RH+JS01+kerqs6GTyp1q5t1umdXSnXhEZ32Jr/tNyiOORRnlNi0O9Hr33GL
d7zP8HGDokLWB8LqBTQt3kFLo5nLy7xuaFJ4SdtNW1bA1B1HKdz5Q8y9BOvnpnmrOkNUnVRwUU6l
0xiaehilalNkZzUs7HUl0bf637frvxXx/7AXYwXgn58npj/8kb/9i/4fdAMoGIJxT/z9XPVvQpb+
2Lf//Tf8e8qq/YvdGW+AqbDfYnv7z5xVUf9FzM2CyDeItVGpuv7YtyFL68twlh3bxvS/IBT+2Ld5
ajAs4Ann7KnI9v8yaP3JDSir6nKWkJG9kYNEbpn845TVpogXShpJcEj6dWCMrjmMm0gONnQWt7Fp
rst6xKAsHf90wf7CkfD9PPAnF+L3zxUavwNvJwqt7xbtP9njJE2Uve/zuQmHUw9XmbGVCxSKaqlm
6BHA6qW0xlQfBWnjxNF8kmDuFgEITYo8dvH2k5omd8VnFzDCz0lTv8sjFqY2f7YSUFAVG3zDVpew
uobW8PzP315Z7BL/9e25MSouSKH9lztU5+WffRuRuMzYd5gxEOgHtbsij+nifD11u7qM1nSGmDUn
B9RV7kTB+s/fYfHz/PwVCKIDyMDByzDFTzcuaSstUPxOWgUJpUcY7IZA2iJI9ZQm+8VHqf/9c3kS
dbwohozFCivJjw+JAIElj1MvYTtoLl390c+1F4xi1fMLaZnCxviam29+PLqIxdeFSsO3yXYDW5Me
J7R7aZwI+2bp6tUPrF0Sx+s+LDaalDm63P/CUKv8ZITiyfrxyy7//U9PFnCoEPwAX7ZVvlLgrIo4
YJC2sw0U3lWcIvw0PYsDDzN0I1FcJXqOBrHJg19cNGW5AT/eIL4HZAXeb11Tfzsx/+l7zKKaOKHO
GMIM5jup1Tm+MA6pdKxaH0M19gbGrdaUuWZQef/8bCj//XAAVuDV0rhbNlOxn4o7NZ6L1hwDaTVU
Tpvk7PmgfVcyQ1RNtHsjjU7JAozpQs+w2wfCY70xzo+jofuOFnTvUpwdtfFXV0T/izsDIk3WhIwZ
UKci+fHOLO4E8GuLtQLrnan7vNhT4BWZ/2pYoZvNylO2xaGD4aXboUF8mBiHJZa8GjXa7ZnB8E1S
UHVIQf6KqYUuB3acHt2UU+QS5+juvZzrboWA/xhawaYAc9Yjju0T8wnXg7qSzClc5UVyS1OqfGYY
rlqnMjJ+xuIV7ZShgXBoKv0aiMM1ghS6hRj5NUHbTvewPJRlZtKEFJCL0uFL2ye0UWhRAUP9Irfj
q2/zKqoRhz6ciXabFut/vqf/vVBjSP/PxWPF/vHilVAVtVlHcCfC2Ykq/4nOFJy2JNn2oUFtROfe
yu1NqGNz/OdP/qlTsLxQFKJsXLBP8KT9/Mk55xiOity2XE7L1RAhhVemdZdXXtyVKP5HIPvzmPzi
U/9q0UHfJOsCAgyWYOUnk3gq5pz1iD5yFWtrFIoge6TgSSiBzQmKpjoc+07V9pLdOVH+JqUZzWtr
XDUVT7tWrxLIjSj17pYfMEC1lUMktccC3pWVoF9LTega4lev3V+88j985aVI/tMrb0xR4wcBa3LO
JDEwis3y2U2hrPuye0KQDkqIc36Q4qoOhl9cr+/X46f1hg/ntV/WmmWV/vHDOxpryYC/DEBQxbw7
PERLf9Lc6X7tSfr0iUvJ+E4+M/HfijD/xYb+FyvOD5/+0xahT7E/2Munm3W1lgXPBsPnXjUfUW39
YmVdWgn/9EN/WuAjG0XN1PJRcyJ5Rp+6mcYgJfzVcvVXiyhZHwJUFcuVynL64wVF56Ypacnn5ElD
DsJVKulkVAczV9dyN5w7o/5US/VhRknAAgSBNb/HfX+Go5jmD60o9v/8GvKZf/HLyRjhJURpZ5sI
9378RvEU0rpMvoPjc44ZCTNpYYfKJkhWYvYa1qe2/iz77VrSMBN1n2Zpj4duFcuoDTBAvfiN2MbJ
E/MzIGWz63PeUnKOeuwFKUKuxXTOzm2SHlG/tzoi2ldjvKTah4HFMEPdHmxEDT2GDj1wjFOF+CK7
y1RF2NhAKwuB/0J8Qcr6Gg4iW7UJonwb5MDgycPjpMMYtGJ5W/XdN3+0pOMQ5N2hLjGuVNHnudKY
SegWWQzpJQ4+V0yNJ2G9p72+8zEqcIi1UcGUkRf5QD3DnKsw0cRYM9Adu1XMfOxSUhtu+z5mJBsa
6gv4nm8DhqtGXwQIQNVribkHXE1GVn8A9ONAVlAPDGec6o3HGJiDw8BfURpvYdcR1iF2lPsYeoLa
KRnLm0p1GHyYAa1dyPw8UWwyUMy7KlfLSx8lOmjXTN/pjXZTB8PHoerT7glDeTFonRYAv10YREYo
2aUyGdtJFvK6OtWEq9TjsaUQ9x/oGHyN0mk/oxvbl+a1zGeOuZYniwkbbD5ssSJfGiT2ee0qONlc
MJU8dWp4Zwa2Wkj98tgd6PtiD+1vSly4Y5LSoeE0tID7NV0rGKzJFUAG4zrYH0Q/bEPRVJuF4Q+x
blqXaXf9M8c/z8W9tIx1FMhHP/O3Ui+jXyA5Yt0sTfo2o6k2fsTWHWo3U1II/8CmGDwxQuTk4+Yl
A7+42o8zBcbEoT5ZGZabDU+BWZ96ZWKaY+bmppayxfrHLc+ZE8JyHxpxa7AOojma4nCryOF8bYoC
LnF0p1bxhViGtF5As9+kcf/YRIWjd1cfeHKS8GvuJaSgfBX1LYfQjyrb58qqxNEny56Yd4E2bRMY
lXq3YVRff5ksR8MDDIaI6zTu6v4bTT7Hl571Obr3CFtWiq8fcK4xM8HoGKelU4ft6fc0AtE8GEW3
n2AeOYNsHn4PJVCHqd0M6nSdtHODO8jc9viTMu1xCSrg8R9zNtD8QWX4p0meGB+k1FVBCNizA1mt
TC/Tc21cAKFak3UEv0mUQ4kcp7E9+RFRq5sb6yra1LLTv+OrxWSB9OPa21vFfkhGKB2fNDnfNtOD
DMUuNE+YLTZjMm60yhVP5CigHkjHYf89FiHTZ2QbmonlsV/nxBK0OCS4svnDXChO0x/ofnRA5t6y
1h367iCjnlzJ2E2Hh6bbIFJ0zCH8ZpnJw/RIVICr+hmBLJhXBGhmE1qsEXhmixid8e9neErYYTeU
uej4v5SGta8r4ArhOSCAQNdvsX8o4hO0RvI1HmucmUxkLGSNhWHjYHUl7TTEG7jThG3wIgaf9cLf
4uE41KJz9IQb3y6yuBJOaXRvZiBcaYbaaYgoD2M1eZIXzRPZSbcZF5gz6Ga8Me3hpA41xovoa8AZ
MYMrKlcaLPHYixV1KzfyLZ/q9yao1+m1VEi6qViQJE9WoO/tWqDEwxbe6axhf1jyIOC0u/rG6Fxf
P9b2o3Yqim6F5c3vt5H0Reu/0sVhHuqW+UdqlesilTYWQJNJVKQFAMoNd0qbSHjJgoNVgOZ4sPJ7
OoMQg97TezQCu2AdSzgEqYtr9UmLb6m+yUzIwO5Y3cwQUsvoVemzSmPLNFcgrdFIOHX8qs+fEPsa
zddeTVdBEK4G+WD6+/oa6MGGWXBRXaMZNy0SYCE9hyXg9UHZhNaJB1jXT/0jDj5n7q5JfC5n30Oa
+YbQ79DSAzQnWu0ivUCDqVEOgqJmUSn7BTFqg7DqRX2OoqL2lpiLXjkmIykKOWOo/Gs9ontmdcA0
V56mjFHsNN1ac6/hHDXl9yR/7gtYJNMb3FytajEvotFErHqxB5XzvOEyf+PBAO1jFP0eALban2yx
GyQczqoH9NPDZelpWeXajQeBOGc0kabraCQxBSQILuKCt3bMcndIO1SNFbXjI+TQ0dXtYHgOa6z5
kV8vzlzeXlkeIlfCkj6Gm0z7nGFHiejnNs+Mbakz/MwNxF76XH+GHj5/HeRLKp3MZ+hilwVJ3z9G
+bwPyDdaD3MrPNRzuFltjzF98gnobLwZrfxaqKchO8yDU4trW8RuOhWrEVTCswSZ2TCdoth9z/co
6rspf0PIXsSUAqUbH+PXdAgzUsDAXl8HBH/QdbT5SjwQz+gh6++hObqZuFW4YfktTNnbQ87vKfch
zhnwuG6pIaToWctdu95+jwrpEZv500bO70byrr0nLO4gImpXYk49z60D2lknomVsttk3MJ/Ixq5D
BVWO2x9u7KFasfRhtZ/Hgw47HiV+Ctq8z+WnWRBzg8Iqtncduhv0oEwZom02vQKfswK2jk8+Wk7I
+eFrF/eerK59VvYm+2hFh1SBbJVgPewxK9Ul1unDmBuMBDp0EDvzqDNbosvGzeT2qCOzXP51D/xP
83e9KSFaXAXmNWwfUyRnzaRAR9W4RiurQBMif5VEd5ELu9tbmjqfOeCM8IZ6a1iOEPGJOKJpbUkk
DRjRKHsVqQGOUhpi1ZaGcq79qdjQ1lfJXSq/KBVjjzjrP0mFBFewnbZKobNTxTGusT9SUhKFKVpV
ay9o8F7tyqIxraXGvbBt5HKEEJ0iTRHv8qRXW6MNHuQcBFA7T9a5sRZKZGVZpwIz2qfOInsDeRVK
6zrwO48L3tzi6vcwFRHLDPrLcbzMxaKhpIe5ANEj0EJ+9xSN772ktBelx7eXG/24K0QjvCVlJYqH
G2NlZ0Cjf5giuWYDJGHFT/EVMjtqn8WofuAXMKERcTFlAFyofpWLaiJVH0NdOqFC/GIrUISqVA0c
sw5e1b5GjqlX9LUttEdtNAQABtIajVFZPUQxoq1KFa/GUKe7QUwp9Axbh3mkBtfWV8xPFvJJ3v7W
/0LICRVjk50MszvD3oOuqFW7KC4v6P6z1dCB9laX0Vqeigdk75jg57Zf0auB72g32hNNh/VYlOXN
Usxgi/PV8pqkwGnbE74wGHmIvp4gJ9ph4TELfI4iMzyTMtBO0wSHm9S3do2jGXWq78uOBjL8bMQl
I0irfahlJlFtXILkUyeJtak2nNpCPYgC2HRFYK+bRi+dimsq11V8ifpIWwEJtZ0AxQlIxjBeJ4tE
rQVM61SMPdAM6fcmwDHhVzNCIUn2naQdtTOn0X6bStpHU6GdUu3JdJAaMGUViD2lLroQAATUduYE
GtfIWxojApiftgZnnAptqJrH2x6hGwLZhDgkvmTs5jKPONCmgpVE/ibxVN1CY8D4C1rlrrd+c8oD
kZIrF71QZOe7sC0OgW5+nfGXOZmMEhJA0a6Z2varlSXkqmTaS1WjKiyKKF0p9cRfombrBgnT8gkh
mmoRXFK6LAcWsx6vTY+b36b/MUsyEMoSM0mQDN5Yo06SqoRqIqHqLDg2O3XG7Bg0buOQlQPEn8mR
1Nf63i514Yw+o0qpgEMe+5wIC4JMLkMjmyfak75jxAYVRhxIDoyELVTzCk9+cTCUgMNLj/y/ssQG
JMC9lY0TvNkW8b++J4bjOvsqcTaSdKvKgCq4K99QoSkw09M7DMbJnU1x0AcGXplvrJUpQT1ZonEj
tebe9NYW3ci3oQ0fvmNGMztZt4H4kHWEa31vGE6nIqVrBmNyhm7MqfisE6gMFuuCrpfZdTkJIkns
yvWAsjTDaoG/Ap+w3LH2yps26k6yWTwndbcWPsaQyozj3WBrGyJVbg2JJV7edfaRaIUvrVnforB3
oqmx3CLsOIgaeDUET9xCDdQc6BzRaoij1yxhwDsk5lEAPkhK0Dy9fhpqZWsNNq15SWOIZyJqkv16
MThEH746sdVwaqnCjmganDVYtr7NtcmK3TNRzFX6Owk/zY76bdYCD4ub+mzx0GajutJDdQeTxIO9
SoDAPEmHyBrzF23CW9pWJDgWzewlc2AAHQnZCdKclVzJ2IKKzClaaAxI8E80p126+qcyoDYY9JYs
v7gG31DxX+jX0rhZ7LGq4QX5vDilMtShZEB0yQwwQcEZYkXGoYr1szbaF4S1F8BhzyHpawGhAJo6
9i6ZNx/43w03Lsm8mOwW7b1trIK2OkaVFnuRlpvYz9hM00y/RZH5nhEc6UG/f4f+8FlCUs0zrp59
1HZMdGVXVhd6RsWelmMeXnWUAvBHaX0FPPVdA7YGLjG6Y3oAXpdw8rZqLKaOX5fnvp83USSuhTKd
R4ksmTh/UjmPqyRG6qDx3CgNRk8GjEgfX1VoTZuuzyS91AARcajxDZgRklxl6zBEwjZXThfNB0X5
Js3Ku0xixAph4HFW2teWy13ZTDiTodtlVXCPbfWqGkSrZckX3FVuwduhi3McZde2h7PE5TO75DXT
ku2YNZc0ngHpvyScjgkTWtP9c8GinDQrYksYPknSk2DogMeZt3vkbamejDrZCI4dU/SoMCyVVCbD
iKuLjKJdGdcill4KqeRF7V+UtDnMWOC0bKu1Z/g6aNIiJGnZUc1Kt7DBW1njPZSVL3JN5yrLttJk
P4Vj/hpn2r4Np5ZkncqTOnLJlCc/KL2ws7142M0G0SKWwGof74SaQ61RKfEJscnQL+TvttzfIx3h
efUax8bnBluTpaEDCObcHWXzCSwC6rcsOyoVcBAVs0xoAMeby/oqdYtdv/LyCoCOCIST8tuqqd0O
0gArSayngWNP5t/tlP63Zn/keb2fJWPVQxtC7nglKtO12WdVqzYh49goZsNNbo3napTuQ9ddNaWj
WFAGT8m0moSAetfhdifZQL4Wfn1IUrj3gJqL5hJj8mXXBw6Mm4GIyDuOmqNFJJJS+huCEyn6HsZy
2Emy9ZaToQYWKnAzQ77JWs/xjy8xF/E3Y+Qc0IV7VS5QzENwKsyTaS3ik9oTurKxNJwb7LSurnQn
3aCrBvLeXlkCdHwalHst0TeK0nKMM6AJ1FB+fJgEaqDe0roSXjSNWxovGEOY9VB7fpAq9RwSLkhA
2QlQxk2jwWRKZzo3Dz6ezX5YzcQyYCpYya15Qgwrgvpoq8S8omqZYhL4IDgRLqSsEFuvJz88kkQU
IiB/DTPA3HJk8azZT5ms8Oxlj02XP+WN9ahp6jfw80+jBow8a76Mdbcbxmrfd5zXsoeygVM1N/W9
Uk0AXeFwMfsXMwLho0WXKgCHUY5vwbAsz/QcMHt+YhxAhXorBGD6OW0ebeJnVSGpoEA0hMMFnUDs
O8nkRXF774Y4heOpHQioGzEuRudpqnYNOT0OjA/ekoQqLQ4Wz6ChNk6kajlzO9Vei5DaPikx+GQF
fEi6aV6fgxkqGxJydWCdbmqTk7Qgr4JaLZFmad406A/EfG5CSd/mzXiCM5HiMNLF1maecsorgu/M
vozwUAz+i+7jJAy0rnG1xBivYcegjpO/uTMN7SzicUNE2mWSOkyz7MsMCg1PrtTqFJmvjRZdyxix
eapz0zpH4OJyrGA88e6xoeIyEH0nU+ip2GLoCFqRfyBx6FCKU2wHrqio841NjLRnjOOj33SnOfTf
ihnXh1alDrFXj3H8zA93RF/yyIrypfN9tNTGRDfKWFvFTOlUhA9FSW+hSdhGgNnZXf7g2480B46z
JC40YyvHasP9mEJIqfT2BmucTmiZ9atZs9tt5Cvv8OPfwE1pUHCSmMw46xYFKGbH5tzouD8McvCy
5Gvj43KKteHBTHy8esFnIQKZlwayBQCfykddKisDrVeYa6NlH4YewlBgAS59wDa7Gz/05kKgVjcq
HxjM9lyCPNyWUn2t+g+lc5dMuHmTBnctqgjhJB72EuSnol8nzc4Hm4SoiKEgqbAcdRnSnyvwoxNJ
A2iBdzNdSKuvN1pdPDbXcKBB6wHUWqv2sZve2wnH0pYQmsZeYwiJIrJ0qYZ/G3f8T6b/vxWV/CA9
+f9NnWIrMsOVv1enHIvs/a3++keG/fc089/+r38rUpR/MdBbMJC6LZgmaMwZflOSWv9iWm2aMlhh
QfyCMBi6/W79R5Gi6fxv+sLsFwwC/1CkLFQAi8mToqkaMhblf1Kk/DxJgrjN1AU5qWIiJmX09+OQ
g4zTn/PMtaafKB/HPXyK5JczO+2nyaoqWxA7zWVqxhnMgtL04wcGMwP4kiAoFjWgJ6ssqO6JYg67
BiANPQbzqKmkEVoJAT99Hu8yGqYQ9ZWTORkB9Ntg2jdtJr+IJW2sqSVtbdWUraumV2SW4RgVn6jH
t7JULZBY/lM7JwqmL6PxlNQXzwCEsp3fPwldvsgJ1mAfvyrzjKS8mrXJUkymMnkbKC4SG4wvWknM
8PFDp4MFbHupew6buXno0ohEu5JQVJM48sduUn2PSam0IhUZqWsNnknSZy9KMaY0M3v6lI7l2goH
IMEmNiIOhep2YhDjTNmwhV1ClDEnNiyK8VER9S0d855cc2GQQYVfPMl66k9RkD42k3OHQUfWjnoW
GhuYwtQivkrqUdoeegBizmKEI0JpFO9WUjehA0FY3qhc8qMZZcpVbZQXhsnw+5TR2ALv0j5pNDvW
fo33YaW1GkJZXEBrEaXjo5SZNfHThF62RjdgWI4zx+oiOJ8Ghs2ymvsPYjFZvmheyKfJmqdTa0jp
Y0ZgHn9GKvatkMuD2Sv1vjGTaW32CZ6bOO7wfQwJ0fEGnsVBxLXb+9U6M3E24uFI2VdGhYzdDI4x
hOCMf1u0u3rhOwFJdBt7Fk7Cn8afGpHAyUp550VDuyvp+kMZkKLNcVA4TTkP70CcihNsaANL+Jy8
Yd5aog1G81JLAMGdUVGGLfFN8RYxWXFQ50V0GQ8qpXRauI1aaxu/idVNROLnBuhBgbu6Pddqge43
U3TOCn2+CjNZ/yT6yHIYnNtXDeePMnM57aRKD406MS20yaXywmTc5SqhQS0RVwxs6GCkXfqFfATW
/gRehZVGmCGUs7V0O8PMlvYGsuptIVnDa2CTeSby+hppMROaYcppEMU1rZqerzcP2sEO5dtk3pWR
rIwmYXPBwuEo2bNv0Sj/nlnYavpNtszFpCe9EVGE+Td/lSIi3dUYtBzWDvjO32ulLTjNV8QCWGwE
U4rYJkE9jMm1tY2eTrmS8vKlvHv683LsMoXYyxrvbcN4bJa1YUOeCS0UI70rE7XOqkVnf5Yo59dR
t8gKNN2dxCjj0iIwflvxL1KnKzPrIM95c48aZqUBGnM3kkr9jOhZxns/LjQLmm71SHde0yW30Oap
97IaN3/cj8mjEhrTtyEi7rbgVLCKF5OcTVDFxkz1ylNBY919KZ+xxQ3tRczCM1N8s3FcRFuR8nYZ
5oxgwE+UTWHW9OOjiW03pmvGKVgUXprRH2+S/BxMdAuMSgCdBK1w6uaxeDElXM+sazsj705GqYdb
LLPRoWZI75jUNd/II8arSSjeScMwtC67MuXSqvY3xhcYqhPYHG20kDa0dJObHfOlDhafDjT8u2Ep
HMfwqrXgQoQE1DXNep+s6zI811EH9JqHJ8ETVISnJMP7FhupA7VBbIj4QrZPUt66MemlaEM/HvNQ
fjSyMFvXWNZSTeboFBYcwP2vnOgjjOqFWGkBK5AdqfneIv2dUEXU/2jgZNeU5IfSbnrPGjhltXP0
2EI19PQIu1mLXIR6nmXNqrXsg+Pz2yyLI+DAcpc1NEOmPn6rEY57ci/eAKlToGaZhWSLSyw35WOV
k5S+whNIPrQvkXlb6VW7I3p4N+cE3zFa6vczmceXQensJ7pPQGIahPIhPJsNxE59pw11vvUtICNV
rlwSonzcauL8WqpiCy/VoNGdIEqvlLcxoz4eI7P5jED4JiP2hiEjPUxKwuBCMZkZDzNWtYWtJ9NZ
PrZzvg9o8Ubl5G9Vo6IHnz3Lc4XK32rRQvYVozgtJVYY7M0662rby4u0euGQKu950vXPtF16pPfC
WOMHnw4i0+kc9BEVV6WkiwFgMWGz3rlJMEWeLlXErWtgonua6wV/ZiTXMVK6XSnX0l3uJ5mheA0e
ZZy0yINcCaZOniPGTEn1rlR0OFadoeYhUNRQ3OqCly0IkjmjuIrbCw0y5WwQ4/umG7OOHGxMXXj4
n7O0D7bxpL+Ar+aRnGnH9SpRZ2b31o395CIfanDz1ue2QSsWKmSmTDPeZ3JSI6IPxuzBl7rgBMaO
/qPZr1Xu/km1yPMB4QfLwMSZVfTiTrKJehsHuXrWJ15YWmkr3Y5faRMuZrvXqisOkgFJwUz07ohh
hTaCZd1MEQ5eTu6YU5Aw46UqGUKQUOvVUOvjGnyluq81OniIRI9d1uC8B1bc8YMX8Vn+PpY0bGNl
9lLSGVbEdYKqI36FtQU3bST5jj4NHc7q8b1Upv4gABmtAwHKoymMIzbH6Dj7Szu8JxOBRk/mgBSx
qJ7t86AHu4DL61pD3axN2R/XKLnohclo6e+TSNUHCEb+JVHmt4GZ3XVS8+HZ5EKueqZwR7KnjJ0c
N0TyhBAcSPmMHEnyrfVkyuEr8erJalInBQyKXt9wYNMGpie+mrQamOmsI+PvSFZHfc+BAF7JBJnU
788J2dZR2p+iNL2RoYn7VRXWYSS74zHxTdiKSbxBBmx8ZPAVNF1xOMi4HHzuaB0Kr09obCShhfkC
QrND2NdA25g2a12I6MgO6CRCDZ7TthQ73QxItSkr2iYZgWEsDDP2oxFnYpQqz8k8NZ+TCGskI+C/
yfUWg7mTWLxXow6tU5EVGks/BnxbvdngS4fo5Kt0e/4T9e2LVncDn1jZtk3M9zErNz9mfps6LAON
NHXaj/R/A/X38O+0WUCEAf7a7+HfZdOp2BlgOKmmjqsJRNOTMbBA6WaZb/85AVxn89qRnBPRZv09
AbyrgRguvPRDSwJ4jonHBbwNrC5FwVMpuCn/nQVeljyhelZs1EimgEsSWzq3ZT3vchMhgBKl+mEQ
GukURcswpA0pXGk+VuaBHjvvWk1IpgzA8amr0R4UubYhFAL2zffE8DbE5qCwRjkyPuZ2sIPt0CTp
N5jt7FidRqWKIf0hZPS9Hwgt+6xbWczgekAjnveZ+t6PLAtk84qWnJrOONe5/z4WuF/+KmAcOzXd
0REpGlRtRTF3KupPnEHgq/bwKfsTFJCWfRetkpbY8b6kZCIsg9TxhsQhr9HEx5iOHWoIs/+ii5bj
PcvzZm6acq/Hk9iEdkHiKBa8v84hbxa/PfY4JhwlRRTjawCnAVElf04kL2U1XzELuBG726xLe8b6
zNj8JRaNtlJNWnc0Q4gmj8IgPqZ1CQnRLqZDG+N73Q0mOVY6R/zPvcjatYr9FoeV6DZZ1Qzcpnnk
92cPtsWwcqXIBZk0SjerO58ixVKH8WzCJH4u2jHnKeeh35Cv+jaQin6QLOU5DQPjBTMsGhw0Szq5
5123g8oDkaGvM7YBxiL1Gzpv5YK4iXm0hhY2T7SbaDv9osXdwHuK24l3wsfPJplXGJCjm8/hVyuZ
SZE1o8bBTE7+ym+J6FQUCTiOLHz5nooe+VW8Y1W1XorOlj5qI2HR6EbpPcyjyhH1ND1KNuKm0Wcw
UuFPPIFLlhzIuzJBtF3/TDsVZqxAhaWMGOKMZryEkMvmWCUqswOXYEPSckc/2taqePSndhGOqd2q
+x6x3kyM+/VUEV5R2Q1Cs74MPUueih1haZEXTFO4LZZ5r42LGmvSkHmdXMr7PLYRFJH7QXR0Vu8C
xiZPvTInd6J0rCPJOs2nsZeNNRiLaQMyv/uAtE3OrxINHMM7oTtVPbC8RgFbizlo1R6Oe7qrsrnB
YAd1gWC51L8ykie+lN+6Jx2BU62GZYKEYD1xmS5xxMojJkpgo8aRIPiI6SX6ooU6rC0A4k4Fi9a1
QImDOB12eIjWKdqLE+QQ/56HlGTdgjMmSsrYKGE6njspzPaiSGFPLPDjbMEgj/JQoF8BjTwukGSc
qtaTJUgrzdP42dCk9qqTSo8CduEr2yox2SOP9rO1MJ1EVx0hnqKl47DqqlIbcAnZk+deE5uy0HqP
2jx8DHM03lVeCgaUdb1pkX1YMpBpVk0gfTyvtfkNUhpVz8KIBlWgHpuFG60W1U0DJE1fMHvuFlIa
TkeMkIMq1hoqnMrWU0cGRa0mBNWLpKO0KH3TKwFWS4CrFQDWqTDajbUwrYF5RcS0jmtp4V1T5p2Q
2Z8DORxZyWFiw/i/z5weZsTowFJ9G3Z2yC6MPsp6kaNcZpyWf4ggd6SiJ2xn+iLJBHZaoLh1/6FX
yKHvTJLnVIbTmnSQQHfrLdVO3pvnaWawWC5872Ehfdt6ux5AfxNP/anRYBOgFXHi0tyaanPOmhxu
uzRvWhE/TwtHHG4uyWk9vBM9G2DFVCX7ed+ktzqPTvXCIlfo7cLsQ8VZQx6uF2I5p0DDmReKeb7w
zJNB22eGdMl9qFHzwjzHoYvDcOGgVwDR/SD+FGIj3KRLYONQUQZaAQoRETUfWd0fzZTd3dSZdrYL
bZ1UoWmP/4fRzUhdYyjDph2Lgx+N3RelnfUj+X28v21tbm0SlXILF60EAtmpa1q6C/F9ULXCURYK
fLrw4ENqkm8sjIh+Flq8tcyAiXbuHX1hyWNmJJzDLmeXo2Hg9VXgWQt7PlDYWseFR58tZHoeAcZs
kVH9H3vntWO5kW7pVxnMPYWgC5IXc7O9yZ12p6m8IbIqq+ht0D/9fFHq7mlV95HQOFcDnFZDECBl
5TZk8DdrfYtHDNx6Z/ZA2NeaZl9orr3QhPux53lIGzawJCu8u34pIy7HOHmeQmPnemZxClvIB1QF
Dy0A/drCOJwq76esLl/jFPefC03cjzV73wQbkGoafw+Wfyitc2DC6Y/q4pO4lmiL6XLcI8xIdi1f
05dUE/4NE9MqyP/CB32Qp02KBpU8gJBgAE8nBGSsAFZYkvP7KG72rc4RwN/FC53IFohYva5SnTeQ
D83MNSEuGQ/sQ0H5pbMJCMR7DmvfOyfEFnB6+ic7zE94zr8EOtkAmedNpLMO/MJIziB23Ft/BGfT
zGguHHaLad3GxySv3yd0esRIZ7tMJylUOlOhysdwo34GLTQ6cyHV6QtcUqVuJ2FsY3i9KBJFLipS
wZpRTvpslULdUiGzmk5iFmt0rrMMp5NjKbFrJI/xn4PS/2io/N8ZF/9h7vz/EUnWdhgF/9lM+eV7
+b2r/jky6W8/8g+LIzBWXIwoj1yP7uIfA2VT/AbSzQYfwlgZc4JguPpPA2WQATwQXIuAI0Kb/3mg
DOIJr5mwPcTIrin/mxZH2zah0jLidSzP+sUvQAQBOWEziSRR73zCz7HXrZneZlPJFZ5+N7wc/bcb
xCiCxP0/fUj3v3sS/jl36ddRtmVJ27f5v8NfEgvBHyfLU+caY0ey5Qrh/aaqxvd2MD4W6T+5yXz+
81/17yyJNuozXAMWST8M4//4u/rBznxc1T5HSas2wxj+aMP6JQqbbR3alyTjdq/H5CkZy1M5yGM6
mfvCqT9Hwpz+/JX8q12IN63n6I7gb4H3iw+lUqpnmwcAyzQLVoLxusdV4LlpuBoa67QU2aWM1V/F
df4bawS/lX0BywmsQpCJ//j2mafVQ5N5PrpY984STbdxKhN6Gg7yVZD3mAWaehfXByH7S1RjgM+S
U5flWqnzza6ZrzndERTqA1h7BA45oT4tWstU+veW056YU98o0Z0Wx/5Ea7b580/s54v7o6NFcmtw
cbqe9AV5kX988YCR2tZcTJ+PCYRT0LA8iLsDo8R1K8SZnPlbJyJLMAV6e5uX811RpF+j0WwOf/46
uOF+MdbwMkyLdYjnYF38NUIu9nK/Uc3iA5EUuNzoleI8/dqa2V/8Hlt/Gf/yfjkRcK/i7MJH88f3
ixjbdQbcwUhFnUuJboXD/9i5oD4jW106izly8ZJQzuZRAhfODMjBqRYMKHl89B1G/rDWvzJjhxRh
vxkG6E+L2GBIWIiMyroJ1qFCoUKSpUavJWtSm089GvFoKgawTQmEIT/54vaY6oM4gl/89+0k53v0
bwPX/t2Nj+X7H2/wlyMnZWwia+wrDBL74M2s04Wqsw0O8GpzxglV8RdX0L+7/ImSczjcMGsy+/3F
LOeHqT2T6sQnGsU385DgT8ltDrQVcL9ik/SYLXTw49BWXMMstbkr0hDgYzC+VFgIMhq8lcyobprs
iLvZXE05yx/Dmo9z0RkHuNEJsSZ+euNUQa5jPI5mVGd/9S70q/zlutA3L/9zadRoBv54XcBikFGB
uHZVeGKTwQc+WjYwZJRsASwF2GdsEDJJxdSG1LxBuZ966hnbBeE7AUleZns3M6JaqbRwVqFffB8c
USGIwkR0a7jBHb4J+GqwAP/8vvl1gQgvwMSQEQQsCUgVt39ZIGITpyGdFo/4oNDasdiM1gyHH4cg
OECTuBpR/mCys0P5Gf7FnfQv4bb6N/uC6EHLQqH7ax49vHLuAh8VCoDnctcb8y1s0uW2NcunrC+I
9HWU/AujX+D9csBjhvNNV7I/NnHvu5b7y91rLtCDSer0VpA95DM5YfauJvn7GuS+fWU9WDxHU+qi
SVbGGawrI9aoNt+EwzinD6bsdQgScW5Hw39UM9r6OhMvViuPo1t31yootOSUZ1VhLw9VMkLrnKJi
1MZcK/5iepiGe4vCcTKTrxXJ9fu8FsVahao+tzBg967s5NEqTbkKJiyrcxB7t/3cssHLoJZQPbfM
W/OifBtiJXe1UTGiKN9nqxlOnZfKWyMXXzJ2N9vGCOWPTBk/KqR6Ttzc02FKaDOcNZ1AGjrm14BW
eG8nS39qyFN+ipYEjYTfmcclMewTmaAV7p2k+yB5FkXXZMU+2rwWp5c/aGG/bMz7Qk6XdFhcEMlU
Sg+hW8VbF6jLdfDl+NLXkG9rEGzxJgAGsXbVTGBd4L8MTGKA98UnssOSTWCMNM5xmH2UwKSJpWLz
YYXNZwDGZF2S5buzndT/Zth98TkvrbFzQC19OHpzRSGRbc0wr0+12bJOMGcWEhG+akNW7yS0NCu7
DueDF1X5uqx5OJmKxVqQ02Mo2V29NN7OhvnFEXhuDHY5B6PnrLPRs1wEGNbdSLMQJ9a4gRmL8GhB
XjhzJ/Qy/WqVrFM8QpVQHOIsowUlfXi2YTbQNvVFcoPUJF971bJBwLsFynnsIC2THRyuSAWCAq/Y
N5AP/FDFWPgD1qAo2h8Yhxc/BEOrTZp1kOYm2cN5z41rWLM4SDwuPVPplR0BHLfsqaLbOWawm0gl
tmWJMMmUfXtPu8XWB1nvys+gUCuVGeeuYHLUywYJp+k3d7nZdpdW0gdGNtLeuvXQ6lZl061iv2AD
a6Yecw36lktRiNtZMsLtx+wrMbwP5N3UuN4KZ6uGfl4L4KLuBMN7GIb87I0AezMgBTdl0y+bYu42
JtazTSNGBwW42qc6AsqxG9xXjo/Ftv0+u/61wRh2dYOpge/Kxno12pJ8EY8Pq2abf8lZMB3n0Sdv
16oNcK5H8PzmKg7FN5qp8mKxUdl1se1dmeLzSlD3bcxGPFmjwdK0n75GksCtKK0oJ1v7qUmcUxsZ
kAYBjW+iNrO3yuiHEx4BTy/3nL3tFMmG4LZbQJkMZoM0ORYtbDwQVcTUxEn5PSS2yI/IWEnawd4b
ukpsUwNgj9U5wOUtT0e/STF/U3YY4T+IMHFv2ODpEAgcC5u5cptgi4IdZ1frkuJYiHaTuWWANNLg
RPSYzde+lq+ZLUDaJBYIufq++TL4i7cLx7zemDM8qN4PD4GFFayyGBuGjX/I2wHtc02ek6llt6QX
Fzd5uiOAkAkj8tx6rr7yiCW2Ac7nqnWccr908Wtsh9OhaavX2Ml2S76g2fTDfRwachOp5Xta5ObR
FNYxDthTNlX6ZE1OEK48lT/1Wm08GHa6niSQ8pIcss2EMNnNcenhWHt3cqYx5FkX60bi22jLAi8D
EmfGzta6A9trUgBgT2ASWdRW/aa0Nlr0bo2cP9iasziGdn4sOuu26Hz8WgY7c6HCi4hBJSsH1byp
UJFXHnObfkArj0xbItd2BoV0Y4mB7uKcuMvK6WCi8E610jvu072bT++UHHwKfZusa2Iu0EsjFa+1
aHzOZn+ToiPv0ZNXrvxWaYE5Q/9hG05PvaXuImHtRRjUrHiyZdVIIhKRpwdFf3VG9zaJyK8Ed2Az
ziZ7sRQXfBXNjkZAvQs+o02QMHfrtCIeOIOzQqcYbxA/42ZYCOOuPOtRIjYBZzmIc8JuQ2rtvdPV
N5E9cqdrVPbC/o2hKwD2BJRTDUpJkqs5M7/Yze44nIzOv0wWrjskUxBIq34X4U/QQUuocDM26dos
YGjbwKQwEFChDXdLEbHFnzusQuNgbO2KO64qSp9cVyQISnsUkg5ziz4tDjNjSYwd2UNXI/Jk8ziu
WDT3eKGxPUQiuTPnDhxaVySv7BtJ7OrFo1PnRO5go7lEwn3zQ0aHyDm6z9jIjrh8gIlaQbuWBnL9
kD/e13N5kk/egI1T5mmjRlyJbySR5x+RwsXhYOeA7g8GVjs8fA+6nr0QNblyRwWFfUgPPE7cjefP
TJxjMF0mUYgZQ5uQBunJ/mkuqTnWTTtLWQ4RfYakw74d67nfQq1+aOAhbyvUNq22rKTaxFjiZjKN
Mt8ptpiYC4NgHWu3y4hDiMNUetulwLc9yYaw1axs137dHDKX0CR8hcZlUiOuYk6qfExeXO2vKcCM
bjhA8EHL6MJ5AJ8algnqDrzw9BbIyElOcLMEoQ7Yvm3qVT7GmGw5iSD1VrkyFSHxQC2KxiUtpjNx
0KGvWk1JlH4LiE7dt8Z7MSTlaUhm/xLjKJpG/8hMZNnV2nQktP2I1VK7TePIejbTOL7HHWW++G5r
8d/jYcomk9EkAugroQgmbeY87zIvDw8VjqhZW6PQeQmy5P1+JUXY35BMUF9ZG8zvHqSx0IM5LdXS
nQOjZoY7e3b6xXBqe9e1ifdYLB5Ksi4Hq+6Zw1sU9y3XHQmAx94EeUzb0JHjxWDOx3hw0wTZechM
+Ty5iIoTHtt7ZUefdC7bPOGBlsyyOqU8/HHCVuMui414HTmqegeYhvcjKvL7hDZADB6OG8meuega
hHGzqm8Rhw2nBDvdiVSyfJNhcjXxRmbXeEwZTcTtdomSuwQHOQNOnsdNUaEM8r4pN+5uah8HIGhS
LrcW3UaQ2SStAIGmgQrKYwB77bZ0tZo2pQZpySM68SRmrGxNHPpd5eYH1Q32UYaR/OioATHXpq9M
KTkU2L+toV/0az73csOWGAa0gbfvpGbw8bi+dTDsIJZdiAcKY7n7DOhouvcNzz50AeD9UbvBCBLF
OM+68eTkaHqMUjylLSLfUYI077tJbnjUgNBBjDTU3bIlqE3+UJOI1gMIm42PXE7ALHjq6thk4Gl0
Hm1YF+zspVK7NAp/hAl221BaP0gInan5OCninATjGtL0Q4twcL+Q73fOl1k8NyWVZS1UfqK4ylAS
1PZt7eFsk2zvZ3RXfJQp5ULV10fWwNR1M9ShoG9NTAEdu3Y3Rr8zkB+9biJigZQ1uV+ERehxX43N
bZuKgS1gfmm94imtje5Usa+/rZjD7HrEmzuDj6xLhX+h3ph20Yy3RdlNdSP7ZjwbYIi2gxNA8Y7c
9syycF57c129tWSIrVSf7Zmt3xUeSowKJsNoAbPBBf9Q9AnPDRqu28RCKWMlnAsZiPhNxh/9IMKZ
sN/GwxVbW8q5GmpuHhWcdvaH6eOQjOG6nqxaIw6HS2Fy/oUVBmfsmsNWxbj+piz7dBl3fxXxmFCr
lgVNBNOFIJ73bipSClZRXdosYgdY4+xkzE80tJzvg5SAScNXN05mUMS75bCdXfvdcFJzzcra2YJy
iDdzDK7R6oqX0WucY+BO1hHvBjuhoNtliMIQkbMhHQO5VfQBnI+krtuHHIHWjhAVlBFISyorWI9j
Ha5Hc3TZbXTNsycoJ32EUI7l9FuriD/jIO22KIEwVlmopNKURbOXBzR9Fu42SBkiKquT21XfRDMO
DwUPmIeoyce7uA6mfVR59e1U5N5LUbKQjiA+q3L5kN4gH6nKumcIJAvKdCnumiItbnFczZvGnRGM
SlWyo1iIcbZuTR+78pTvDaVupiZR+yyd02tFLMwBBtpDh5/8bDnsn5Jl4n2lcKbdrKmOZtta26iz
n/ymQqk3GOV6wQ+5AesT348DFXqWbYcknV+rnN2PqsPkocqtd1hQWJeM6phUdIpzKTDfdPVJZvLa
FxBH+TZhcSi4xs6ceZ+1CqIb2xi4UkerfPKhZDarkDr9BKrzzZ2J5jQ66n8l5FJ+iQoABMMUcsVS
izknIqfsk1ra5nViE3omDoWsgqRYfO2QDrydv5jjeypy8WB4Mt64fBYUARtZEz1MQbvJVXWmLRM3
cSuIENHyLWrdguYVSZe1xNes5uHUo/Yatexr1AKwCiVYrCVhhesyC/T9AzXecGIftK4RkLH5ZUWo
NWX0S19IAk+3kpzqgzc1VMAVK8pBK9GG2mnvUGVwDntBD5IEFXJXzsc0R0YTmaLBGfxT2rYgcsu0
2q302x3aS7CxsnoitrDepVocx1t4ISl5OiLRuCnN6QtiBIR0aFfW3D7Rygno0DuJrlGOE6UI1olK
i/FcK35yJPwEunXM0SWUEF+L99o5YaqpBX3Nwtk8hZ+1lvpN5YjoD/WfWXvZNrDU1zZzJ5IpkQjO
s7vsFi0bNKVESYKSkIcpPtMljIjC4tHT/FQcqtGMaOlyCjoUxxtuQZzdWqTYULLxqEFwR4W+GXhi
M1dF1FhreSNMl01Mp7vLDMy6K0y8BTKfst3VPjmendZISq2WbLRusp+X+Q7W/rJtovHCAYi6Epll
GKbVG1OJ4eJqDaYxocakZyxvIeA8CK3UTLRmM9bqzfKnkLPRmk5XqzvREhKSNVkRvnjLof7prTtp
Z9HB7q38HfphC2AwTdJNPyijWY3I8z643VNAGV69J5jA0dERAU7YQRz8kM6Xo044H4vF0ZUNqTpX
YUWYnD/iOEG7im/EsOeH1KjmmAuRVSqYW7xMaVMZD2Fk+QjkRji9FBPIK5gM7KzFkadWptiFw/ki
ncWjImbrPHhJdUib6djHRXUS7WIfMyLi9n2tzNvJI0MpsyvxUZhFiayIQLdVp2H3AyANDXPD54Pu
jYeuQOTeSOsAdW6G06K9WpijrDuC7xceHW2e/D41+58133Wuv/+f//3xWSSoPhVF37fuDzs7IRlN
/tfOkdWHSvLk20f38a8/9bdFn/zNp30LmP25EtKYw2T/d+eI6f5m2652j0ib9EePSeXf93zmb0yR
wMZZ4udq0Gbq+zeUqR385gc4PDCnMPOV3n9oHHF/4a9ZzL4xjwA8h2vvEl/56x7FCX2nx3PAkUpu
tGd4453AsPmIuWM6JMIO97zSbh0QJbMtA+4XpxZkXIuCDOfUbJ/SsaQEI7725IVDsu8sqQ5tmHcn
8lrsI27mV0oAWN81QXD0HOQHecsH8nmnXuWN9ZpzWjGMIwwr8uXBS9yXAHXdyuqNfjt2GQrtLonO
aqR5KyBZ7fIJ5aCX8yCkvoXQRbl4bJb+qz8lwVsz0t65g0e/i+9j09YVQwunCVF1AXQOy5aJKtY/
jDkD3r7Wh5guwGv0DKQMMXd3tJ+oRZp+3C0zTv9YpQyFco2HIiIL9QP8bNfKcakbBmv4FCVWRvL6
PmnzCc8caTFKYUD0et+/lXMG+qiidx4EqICYBIk+s8MDtUeoNn1vDK9l60J7CdLQIELcufOXiImD
2zkb8ow0kNrG4EacdvbY9pYPcZw3dvFauVDfYkp/nXOpgHp5xwCbWRe2b4mxi1V9Q+7RfSSdk2qd
s2yGJ5FQcQ+2OrGzOZV0apBjg8d5qY5l6oFStswXKIn7oaE4JEhrNY7GtcBkiJTcG/cW6BApiYBJ
ApPc7GJ4swxagKpMOuwprESkEzUrYAQsbPNxD7YTTBU/TBKOuxZeU31FcPomI/AFHZdM7EhjX3N5
7J0kHO96HZDuOGTZoyp3H2XI0gVEG117eLZ75lWtPW9JhLYecLk+Kju/Ih/VEVSIuzZhnGkEin9o
6ppcJ7sE81305ONZeDyj8pMnwIGwFXkqghLHRyPs4ehMYbrB1RptGqz+cGCdzaz3hwJBHROda9IT
ue0YNWcv330WQWzD3MU43b1Ph2HHpNo/K9c59VMuUWeU3/yq3DtBlKzH0vsEyXG05v5QFNU5me3v
TAS/2ItzCof+dkqs/DwTSs9TBdkVUGrqv4VZAt8O24FytcC7j1LrQqzMadQUiXwsN8w5DTq26lF4
TP4c+kkGojS6Vvu1rAyxjkzoR5n8MqblRxDn7yBub6o4ePHD8cNNBnycOc8DnJc3cHpuCysj6b5j
JiiV+SpE8t336xuToWsZZPhAqOUwiy6+uiZzk9xETXwAljkcwpm8FPzz89apLXsv0prmoE+8iAtb
IgpCsqv4g7l+ZRYV6C6ncDmXnUCUBdtsmzjEtySevJ/HYCSEdSKSRhjLmWLhDhwbzAOXqkgajnWf
lP68EU5N8YHHDDG7M30UBlinZkL76CPbng1YVOEEerSixcgYDq5n0xfH2OpJbHHC58amJGB9iMme
3IGYdFWP6CuICu4Phs7lunUdsU+zMHiAz2eus54Z86pTCg9WjarHkeTE5YAzlnRcM8UsN2j/uo1P
o4VwnxSGxo3YNef9hmWytfdDm7h3YmUrUe9me7gJ5gXsZkX4lxwJaiRne1jPZIedGxM3EOFISMyH
4XmWZL2w0JVrQZ45aUXmq9+bJMTm7k3f06w0IHjqtqWT0VrZ0Qy/EFf/3ZbLdSI7k9w9f0Na7pqw
sZUfJvdNrpYVfBx8ZSMmiNpLmO1ZxrXK5Curkr2/pHcq829dUWyZkjAZAPAHgKUtgy9W5KF1C1Nn
7c/RV99rvkB7lduuqNF8G/4Wx09NvFL4buMzCgfnPNgcuCb9nFZn7sHKUNiQH8kGuoCPkzRNsll6
sFOol+Kd62TQCbPO2kcDZNJCWQnrBVg9fuxcHCTgpZ1mm8BUYGXdeNwsAQGeVd1aq7zK0ueiz6rH
gPyztYqWBQlKU+uML+Wso1whsNa4i2lBCQu0NNgMHb7mgoGZKF1zE9Sw/no4PoO698omOVUFY2Q/
wTGoiqC+zpX6KkxIBdPEtAlSHjYTyPVGEm1a4oi2o5s/JAHWGr9n1QBCE9tuHX2C6ZdMLRCImxOB
X4M5Gmcp8y/Uh8OBupmkGscR6BGML1WeVLuhlTe2E7crYS/IubzxMkcG4MBmfuSof5wwE64UU8PY
BcIxh+4ViuDdnI7bFGEIC3yabatzrylbpLhXaj9E2NLB8PZ7qotz5xAUOQQk/pTza2xU4s4v5GPb
ISRb0gK0Ytc89mqqNgleAq/JBHk7XKGE770T21wjyQMQxLdJu255zyh8eQx7mMXyIaGPCJ1pRYYV
vUAQfSz+bGueFi7KegBqtnBcW6P9tuREKzC4oBGc6z05vngc++hTzky9fO0wSgP3plQGFIBcvZF2
zLTY5tmxKMLE/A4ZAl366xKP7wIvCoFz04T53NktpQQCwClkeO4lTAuk3j7W6nrFJjTdDC0NjR3C
TSAP5XsyVNXG7cuXSPrPKOoflnxO72y3uLMR5h1VBQOiLSzztvOyR6NH2Lmwjl+57nBrGFPzRCoe
rp9I/Eiz6RllePag7OBiZsmna/NMc9gz8VUsSDvL+RsgExw4Hl2V0pakGLqLTW7bPDwtTYRpLOfl
gUeGcBBO6V0WNjTQVv11iCqbYkePZgqSzEyvBtVild9iVt9HJUgzzb2MQ82rx7UhaUAIhcX7mbEm
sPUzpjSJ7Ehm99oFCQdwik7Rk3yqMS0kZklrV4A2YdZAyq/byEfALEiebQ+IiBWOxJxN+CKSDfaO
ce97AIPKbCJarGItTUQLjKelumG7ldxLFM0n8pa5SsjZW1bWzAohG5P8JD21i90iusMQYZNIzTaA
1FaAj5boril7HATx3xypj+/I3UwJ9YRvBXurGPYCP2HX8JVFQGkMy3oME+vGFulHNYjXJTBbFP8k
KAfOa5N3EULk9qWEm9xm3XXK3HejrdQJqkeyKcf6mCbl1xGr7gDrAqbmzAS9qxkvOVe1PEEbreex
3FMSMMFGx9I0z/mYB5uOCLtdxLACmFs+bW3ssTAH+a8kwo+nZULtUSZoWLUSV40pPFFCcqYhe/QI
lTqEtXpL++AznDnACuuZAe6yDrzURhjKgWDYhG5OipujdTN5njKdYjno1bwHc9bzwhcOVGmvFi5e
1qvOiCvFuPY9ghMVhN59PyXjRpRg9hyyz5Iu+jRbeaWf8G/LpIw4RfjzF5ec3BaM1CbK4PekqvwW
jN59VIXpLuhB+3SS0YJF2Tn28d3PxuZ/WsC/aAEpIUxas/+6B9wWtIAf/+uxKj6i8g994N9+9G+N
oPUbrhAkLw6Of9PzPEQgvzeCwW+mJs/D8XHx5gj6sP/XCbq6E3QQjWACsIStdXB/D7Wwf/Ns2jeP
f6H1ozSJ/0Ecle/9oiTSGpWASp4RmRmQMPGrCFEF1WAso888JR2XI2pJsSZ2CRQjmgMm4P0xDNKn
gYycdWtg9DNp68hvYxnvoy/AgQb70XODBAHc8pzb6o5JM7zbdngywI2sItOsttppyT1mjeN7n8DU
9iAfWauwH8KdHRvtoz+ySOROX5ETkR4Dv/1Y4uA9BANSbGaSgTaxtUwXIzbuyVInJXQx8O0EY5DT
oHYh87GancWE+OObalg0lRS/gmdOTi3IRlps0yATlLQEoErWHKcwRfVB0p/BsZfMh5baDV6yAtBD
UCDu9VXZLzVmFLbxhquytfSTi9PGGXOlAYl4Wp2LKfzRZNjdJGma1LkIfAoQ887IkjufDrKtsVf6
6tk00dsLW4ToqVxsofCUtwlU55sic76r+nsfq46UBValGYugFfmW0bkuPyKeiWf28/Mpw21yYbBW
nUXmkoAVLyYwpeM82a+OCZtkSBgn1eMTwq6e+SVRHnWSORDunGK74EQ6YmR8SxtJrUDdD/A0F/ZL
FI8P0FWtrRCkqgdMBAGzEsIVl5h6O/q5XZYwpXRnVrVV77TYaZMCRZIsQGnGSfN1sbN665cRmfSj
i0YOTi5D6HJJkVyayQFoIIGApjPeLIBqcKwIyiijGCdMHwJiKAOOG2N2vUNlDvtaDuONa/QjvLrG
zW8Uw4B4I0P8SNCKmPkGTUiXQWxJe/LaTrQrmBst60nfivGeA7w3/eS+xw8KzXR6rsrudZ4utZXN
JB+0zxipzaexljG6l4GCuzap56UjCGqB5FnI5kdMQjkeq/7UJT5ll3TVynDGe0N1vL2aFdeEWGfb
xOMPREzOW9/5L21l2/uB+fhmAs61aayiuthEEsAlNYKVxKO4QjIpTg71/TZS1k1Y4v9d1Cx3mWvY
LNCswYDyJHTFS2yZaYb3nTD1/i0d4ejqkd6kh3sRU9EOmBkjv+7n9C9J/GVb6pFgIzrr0DMlTFzM
JZjUWNrneog463HioAeLbBPzfRa19nHQY0ewZxjgGEQCnJxWnh5OSqaUxgggh3ZVnlw9woyEnmbi
zjJfsBP7u9L0wweuQPLSf05AS3zmMXcgg1EvEmT9ShozgLZVhdVatuchIpOa1YTzgauRUqIuSoGU
GEmWdFgoj+FS7y38YOsoEcb78HNSO/2c2k56gLtUVf7eVIGxl7Y13inlIyyy+uFQ56UEsYBaAG0w
yyQoAMUczLe2JgMQpIvaxliGPUVUvSVMNWYbjTWZbeD8Q6+SrqUmDVS9W1rbIbYqFIBa2qS5BLKm
DSVfOXjNmgaes8RZZGqSQRhi72h/xxt0LJ+aLsKHjUrTZQghHuM4ekizKsGLBB9hQkCUrOqgfLQL
Ulbn2ICcOo77YmTU0YM4QpF+slP3IczoDztWno1PBVUP+JYS2AyZhjQkGtdQKQFMBYLDwuAo0EiH
nnStokWNnWrYQxLchdK7T6cPlMnQIGLXe7AdT1Hps9xn7v6ENm5BBTAyn4Ym0XvYhufkbukwpS/Y
f0lszdxDqkkUY9Hdx5pNEdEOvydigleBrxZyBdVh1ANz90Nq3mlIYKVxhH1LM46AXrRi09RLv2Kx
BnPZbeBZdBqVMeVLrjkcw4qs1/tZAzVY0IEKQIX3SrPDTM3kH/Afc7bC4hg1lIP5YMpUBFCHQB61
B0RQbQyN8WhdDo6yVN25coB8zBynB/WT/GEkpcdaPJwfGiPLPjqNCHE1LET02YiLGIDI4vTFZpRP
USRdwFMQRqoZ1kimqSNZl4lzp0kkREUC5SWDolJRdwwrLN5zFPlfHA0xifwANWQJ2QS+/a6qwMBn
QRKcJorfDUxIBNNlZswIZbGM+xqU0mtkSqjhKSG2TH5sya+zV8+XyAKygggS33ej0StEMdGd4Pgg
QxeVttKIlhJH/2lBCLF3Zme8+j9RLh1QF+Mn3wU9cbDzy8V+LUzwL4MGwYTh/IbFQNwzvVI3lcbF
BJkmx1iB+TX+SZPxlJi4+Hx19jVsRgB3PtYaQiPsmAU7n59LdEyDADwFV1NocI2bpMMaMf8DD7Ub
Y+C7whjr0GH0B9JxEhz1hnlw6V83KuArJdWt3rUaldOAmWWssxAdhy4iFiEDlcg1WCuP4Zalen+t
4O70Y9eYkPFK9aQGsDyFV2DW0qiewSIGfFScDVDuco3zKWebCEKN+On5peRY0MTb8H+K9DkdwAGR
ruC8kE+utup3WFD4zGCLdG6sbkT4IXxQaiDHEXEp/aNGDtkaPtRqDBFJe/PJFgDiRlySlxxaUWpm
R0/jiywNMlKDe+ODMF75ahmPFvd2VJl0HrSJtJAWzqpFe6x4XCCHw3YVtI6/NbUTqwPh+kyGMcAx
t8geUBciL8U9zSdEuWLzN7jV/LkVRU8bt4g+++jggoRYp97YfBqEQx2d3k7ObjzIwyyTLVUau11B
R2DpYHZPjvUaIcd4RNvmrM0pvG/kNB8rm9Ua61N2vcotLoOOfrcYHq8yMARs5AOM/xUfqSjjB0KX
9qmG3ALyIQ06544yuWjJPYj3kSmNnbZWGF5ywlKoA9UpmvwQ415/Y86xf2yi0Dyn5UigSEzuT97R
42Xo+oxJsYsqyXZZgIuvUGhZlzZQ1r5XOYcF58suTjN7N0zPBiUuQ7DAWE+Dex/H2XczHt6gKbHi
q0fWwyaLzzFE5TpHRb8tp4CLKqrhW9fmWmbTGyJlaz0gmaCMIaVgssAlYWXkvk/OQ9KSMxpU4bZM
mcJMjbrymZirpLaHPQmIcuXUYwuZEVCFwg6IEVCtAavCOLbDAsUnt8+dk4UvORYF0pDmaYO7/EIb
Jo5OZyAaVb1h3vbaA4Aqctr2JQNphhjPwCKGNQ+UK9tWBHAGNw6Bp01xm7cGKFd7SFBrMUl3mEaf
jLp8rOPE3eE/SJ+aWGTrZWm77VhCq++ivMfSXWynVNn3HqUOY2F0Q/+XvTNZjtxIt/Sr9AtA5nBM
jk0vYp5IBsdMcgPLTJGY4Zinp78fKOm2lNUldVlv76LMVEplJiMCAfh//nO+M2JT2eWEpi9xqfun
snLf6wy90gg56WKiQpoTcoofOcguPjBRQQF25sZ/EXn+ozbQKRhHWZwiI6ythOuy91J5wYb8pSfq
A/9ObpLRsV8t4MTnSlYmEErqzc94ZcA4dKRyeY4/hVY5r51ykXmbod1njQyfR7e4GnKOT5mR9beZ
TeV80wQvEw6zI+sDf+25iDAxMKBDUtrDtk1xi6+6wac1FGrCmhHF2UCFnugxMJi4ccr7e91BB++h
Pt8YPDDZxRZflAcjcw7NoxSx3hse2xa8svFWqtcxlPp7OTUP/FsFxcKz+z1aFplK34/vAxR+ymzM
bRaVF9VAOscr9szAwZtQKppTMbPas8/6J/LWsIK/lIb3MogOWYLzKsJEBdkr4jE4kFy9mUPVfTW9
sb1YfFAsSjaViVMV10tH7a5cJJZgXLFNWGjWkT7UHiJeQ7XXt3kwwJjkTUoZwnSFBfDKK+lPOBQr
rA81iXllB/kp4jR4aL3stU3HZoc3POHoy8E81zRYJE0OZqYOzmrRw2zBM3d0xMT3FHCadkZ9kmM+
rM1q+mo4Sh9T0Pv3netcHbiF11l1hynJmcR8dg6uW3MTNes3neQPOUm4By4M4KD0B9EAVXIs9uCX
3FIhzre7KocLux7FK+hQkRNpJHTi0B41O48jX9Q6vitQjijmSHGIR8XGDJLXxp71OjemYB2Uc0XH
xAvLvLfUjsZLg2LkOca0TQwfLHMyPYkIk7sZiFMbhAH9JOrHCPhlW8HQQTIhrz/yRcH868KVxjph
5QnoII+SukpxbijHHeU3IPkrEve9Tr41ZsukRYJxk4XYHipYG2FedNTv4PeDxmFyFK9c684pmOhk
2YZHLzM6DuSYFA2R4O5vVRRe2cd8EBv5EDSjKheQqzHbI6Y+aPJG+2upB38nM1j+sSI+48UPY+cA
wZ3w5oqqviHIRTpDT/1G50Z1Cz4LCmcefqF8qz9NPs4OuFeAJetEnd1afo9cphUC3XsEvhGQCXUN
PEieZO6HZ/qHnbVfDXW1xhUSHY2xdjcZN6NDmEYXmSq9iQbV4pWbLLi8WsIwmItzp9xo1ydkqIMB
cHA3PzjcQheqCbHLErqTHBmO6cUxmlVstvUtwRPc5qWZfRFFe0subMfNl7KK5AnvyqpPRLOdXWc1
auvWJArO/AknPbXovJBuTLl7K7KNw47nXNmWReUclO9TOrRyI/Ix2RhImOv/XK+6iX+gC+qP9m+b
Vv9/8suLfPZDl1Mdh1Hb/O/Pv4fA2wZHwF/+D0CjuJ3uu3eQ7O9Nl7V/aDXLf/n/+ov/6/3zT/kH
wcoiF0wM7N8LVk+6+fHtr0rV77/nv5UqC6sCPvjfhSr+tD+UKq5lWgjtJTX6W8r4vz0L9i84tfn3
/CqpWm5f/0epkr9IEr2UOgrup4607P9EqZI/JQUlRa7SZpQiSIW2wZT/18gbBU8ZuBCLu9tS15G6
qToMgrOp15SPIwUX2mdN15WYq20gg2vHleka1t+6cMPnqu7fNCyDdW9Q+mByxlpRkOruA9P+CLKx
X1cTqdE4plGGQxjM3TgMuYoJuUxudJ+b/uOf3vjrb0G9P8edfw6G8VroIqVGlgguqFDrp9fSoY7Y
Jl/IlTc7tI4tdA2LNQEJFKdduz3pBviaCbd1I/vt6/Fv85afycA/JQchdwp0a/A9JNl5H392fkTI
bmYGV2jlCVgI1mtUTUsVs99QhU67WULZoxcNw9GrZHzwi1GQ9CDvUOOPWM8BLUjB7BmHyZM4KrHv
kh4R7PFCGyiQVnuz8rgtNVbDxg/6A/xztHafeO7fv3+m/DlJyMtQpNTJAlv8I//769WANYNG6I4t
RUyjUrAcvDN3PDXN9GMiv16lVKIzO7/4kZOtCP0YgCfWQ5PdSsAbQUj+xWETwib42Q5qDB2ZAFkc
+xyICdetBoQYwKLu4txyKeeuAmSnNiaMMdkM+QY5GnYE7LNxrqN+dS52Msfd2qnJ3DTxFE7ilurJ
GfVvbE1z0yicxZZTfeSJTjdFhvOhyH0a5BxOxCFGYca+LMZ36OzbVH24PcopNdxrxgMWTnpWuzps
6IwLsYfZqveBVyMXGkbHGdYwmm0x9cEJjjU/dTPKa6+hWbcLSVxTF1M0Dj2Uo3upY/GWudaVeD2n
wbYs4JsI6kLaQ+YaxnqoOAK1rvfq5qxiY1E0JzTS8pCWNKmAzBb7uR/kljw72/C5aDeW7TpnQXXS
OKXloTfD4OqItID0Y6b7GKPMLo9mrG3NvCz9zXlt1AOPmpjHeN/WYp/FlbvPUzWTDwmvBk69vR77
d8HQpi0OBLFgbWT0xRPfjDMftj7lBruvIeA54tBFuhb4jde2bUxEOYKbelnH4MVor3PZDxtNBuRi
VWRclWndpEEZ75OqABNvh+eRI4leDYV+6gRCTG18B74RbUzcoU5H/byR8HVgmgt2f3/Zyn/53nO9
KhQjBZmYGKJYxPg/1V5OuQAYpBsSQz3Hwixvvvtt+cgR/j4TbBojX+0czSLfKmN0LzDwnCR4Iyra
F6yg9okHFedhxnduOQdjNvcs+E62h7FdklWk6eCWBB2dgCRavGoEnYvQ5+TWfZ6OO1pR+394OZ9Z
6b/eS0zLEnRuS8xAvLCfUsjC4xPIHfinI3FKiEocBCor86Dr9g/1Eg0pZ4/F49dExRt7HCnL0gPo
f6W38N9ZDqBxrrweRhB3fja07aLIdqRG/KesGpaxFF3ARn4m67NRZngIhXXv99WhrRBnh9h/MFPv
WAY2BzoO9Hkxc0itiw92wRi6hPjeF90hCGOIaPlIFH4I7mZHL4MKDqy//2RJ/vPR/fxeEMkWgprx
JfK7IAP+9NG6aV+E2o0FhWv6vVDZko1A2vMdTtUOKLK5fWuC9Im5E/uSnWoIRFQfJCw1ZrO8kaKn
iMZ+GAg9Sit4FmFGxQ1dB1ZFDAWFpOe82d6lcW7AwOLaH4cOC4zCB15l02uDJqBWQ9uK6UADdb1z
6rraOsurxlFWHVVr1T88u3lXZuPvReMO66JH7GRK58fLZfWYZCzla3ym5lrNkUVVXmdtWoUy07rg
FhzlBhvRaTrY8qL/gbdwKTNRM1sjYnGeYofrjJ59awln3ESsVCApW/t5bD/4KsWEVPlrku5l0I6m
OdB+9oIuYJ1RorgnqSSGYK0AHaYbSo3DO79mncqNnxBpOj1MLqjQtMn0cYqHW2y39wDdrr1nvg+5
0ZPSI78hx3A6hg3PfjkEt6g7PXsUe7Fp54z/ZApeNevvL/ayZZk0D1U7nsTOLUfa1JrxR2rLkrbS
socYblmo3xmQ17C5xEP2wAsaL4E5gINc4D0+kt4KtcZHUSjiY+wn/StG7fAovFnfe40bnJ2BGoFE
se22+op0WnXM6rxbBY4Dq7EoH5CiFq+L4T4AGWD3FC3WR49Gmhsj6/ShK8HZOpiA3gNh34tMP6PK
vE69QCTmxYdcTWtnmM/QGTmjcCDP0iI94Ar/lqb5Ht7oE9blkIVzALXeTORK9CYezoZMgg0PMnYB
rLILuC/ruD02ddO/zpriUVml5smdMXFUJKhuh6EKjiTuOpqSso69sjmee9TVdRCUAoNFUd2EoZge
BjMeaIgkciFM/ZoPqos2eUz5clqJfq+pBjRj5WwtJwGfzPfZNXC7jEH7FtnyrUrb7DSp5Fda8aB/
RZCnIYUnx6nRt1MzyWMG/LxfUU4A+KLPIf2W+SEgcNgiWB5cbouHSLg/uIgxs6UA39bjmKP9lwVc
DG4j0KeCb5PBBF35sATt0fnoov7RrgN9bkqw/c6cene6mLkgCX7csoOB8BCq9IRYeQe3egXIgIs/
0txNmZfkrUYWecwJZa1zByZdaA7RvllsJZ25vGl9VV9omY/PIaFentVWPuG7Md17lVQdjLNH6TeK
tCcaRCAMgJMz3KxNGkfcQqvBWo3l/NxP47BuIGGzj2wvQwW7cQy9gaBMeu1oMVozRoqNSz03WyZR
bhybegLyaTdYNDHFlPWbMXBztVrJ6x+nXdFJa4Vvf6BP0p3PblFeas4odGcWt6g4ijWm2QOOyEg3
WkQEujTW3wKJIS6mzWGDccKmB8686x2s/5XNn8i+z724IYO87+ZPFmUfWJ/GcOMAyFtN3kjHQY/l
kDXE2XXytTnLx8irvxH8OJmDP1F2FKq7MOEAlIWDAQA2FTs58UbPev4m7bneFalcaCba2moHg9ZK
wk1mC8FyxUDD7isQPXZIHIxLx279AT6ejSrmNn59DwBOXr2uNK6RsmkhsnFFqI6ttsEee14W2mJZ
bZNI/WpARl8XfhyemK0pdVkmUjB0i6s09G6mlgHg0594nhraEysBVRP8bbqulhl3AoG57fHebQNA
CQNFng4tWcaQ79DKAUWK4nXA5iWszrrVn/O0tYzWpBHxUy7jNh4+HHFo1/gaifKiQV8C1YmDCQht
T1mxt7G8IXmzR2RuZ1zaCLWRXMKJOb/uB/88jigs6MXKpol+jqm9TJ/cRSMoFrVAIxu0hUqxBNlv
hrQvhM773fybyEBc8+SN8ZdiUSDSRDi3BLXpxtUSku+iVMQx/pkCPMxQ1tArRysA81ejGLVqp1sQ
bTy/2yOyvMJ2gyxVyA8TaSTymvCKkohckoV9vV2EjU1QmiFkbXQVu+utu8asOED6bC/W9STn9/oT
SLAoM+2nRhO68bce2aZqRvSFbhh3o+GfMUZKzEFdcvCRe4zfdB92pf2iBbl5ezSbJuN4rn4AEqTb
vZ1PTVKiIC1aUoqopBZ1qeVU6dRef6Ep5i3PXzBG0OLL+W/dLtpU2eavhlb5hjTFVS/6lUbIqtjU
lCaABqudd92n3PWpfMXLUbtqusWFGRprNKRwbX9KZnzO5QaeiLvPjLJEAqSyL+dgsrFjj+oBPRxC
7qnXLDUuk7bHB2HP0U661hvJAOyUWalP3IMgZETK+BoBstx4i8gXo/bVLMIoUKScJ1ukwHLi3Xea
5DVeZELYNPmp+dQOZQjSh2u/wsVrP88uEZ5guBYC0aznKb93ZBl+K8gwrlGEKVmbun1PLxSZEqwL
RUgEsxBEaCsRGauuwSlvd8cxiZsL/D7/RimMmHM4zKe2qt+iLo7XLmM2DX++h+PQip4sd/gyGhvX
i+hsWvgAXj+bdAqTrlLIrZwJUEpdEAZRp0jcLEfeyPnGUQ2V1loE25BLjW8aKq6NwvJahxyWHHMp
qFdIvWxEi/1U2uLooQNnVfYFIYnI2CzVDYQRC3UpfIjYfuybTxW5XQRlc5GWLX6QNV8f6F+fynO6
iNAu8T/SXHwVy0WizgaGrS7BcMyV85KjYeeLmB1ayNqsh68NcsiLOUCCdxfxO8QgiP82f+ZirL94
i0Tef4rlJKT0mg1CcU4XMV1zCUN6YQ2TiI7MecoDbdHeMcfTV7no8c2izOPy/+EuWn0eywCXGCpC
xdN83puLoo8uiLgfRuj8zaL4Z4n/Ptmif5oT7wxINjlPy26gWbYEas6+Tr4oHwK+G5m21CFhMYHz
b9yJZcVgy/QCMWqhv5L/MAtv8V5mD7ozvFPWowDWJh7E0efhCk43v3UWZyapvpJaMXv6gVTNZcK+
o10WH5HEW9dFHamEZS0SFgb69tiXyYERomDB7nAsrtvvCc/ELyDlnGX2SpZuxpobP1E1vJzyjq0H
x6vJmB4s1bsbNVa7VgtrY/TcD/usvS8rONvuiAczDLOLaWCbR6M49wVdusGCmll40SXjE30VOOfK
mUku6F0qmDyMCdzqul2fxhjKvcDj3j9S2Ji7gGnjjFAgseoHe7SAAHfCP5Hfp0kuHJBOMdwfhXSd
g19zV+JxTJotEMO+XmClZLGXFqnpBODb3PXICOekY2VWe3z1RhqKVrQOMenSRGhN+a5qjWpb6ZNX
WPFJjPYFgjyXjA0q4FpG/Hc1h2kidEByBTRXPWQfMd77rdmEeIw7Qih3giFx38Tj9CGZjy+GlsU9
WFQOA0HTGs62507KKDXe2kFF1b3TFzWD7zQaDbvb+r4xeypQggAbDWBWMnV4SKLVYOZsu8MCGro3
qv5Wg+PYxj5VWeSXg9Ps5DRQy8m+tyCV76zcDi8dUgbvnwUbcwoUxQbprrOQFEy+qM8l2ajvRdR/
oDbK0/Lnrtwx/jUrsA87VDStS+gBG3cKx11vDfpU4wA4FJVDuV7u8I467VBsc8dLz9woK2ujqXnA
ldyH9aOIfJtVmWU/ZRnlBrGfTXvUmvmQsp3YpB6OMRjqp8X36Xb9ldbNjzTHu1FEg7nLsbFt0d/p
Km9fdFc/m8qo9zHYgbUbht7abarvrOLyU9nQ+Gc3zlJTRWuoiwtJ2Mg3JdR/EQBIln7wLXCRLuKE
cw/V7vc5xXc8nfPiypO2pLdbcncNaRhdj7HA/jzg6MHR1HNDlP0SghwhG4kyIxNaAmERIa5dZmlS
0c6iskfew2dQvKYonXjC9OQHCJ6R4bKNmuMDbzWOgAY4m8mRA7+ytZrm7B1tBHSUyTGId0xRcCJp
yaFzM4xluqlplQALBqiAccBrmz3tL/De7Xi+Cyapv8IJodolTdtDU/tPIwBxLsOOrNfQQLPt6B9U
gweKBdrJzk3ED4QhFhatBmdr4taqrehBJ+alDGdgJn74dfS7jwqqnB0XRykzGKyMBV0ePuqSxgeP
n31KJf66mPaPMHpo2/ABJzMNEABhjeqUzfJ7HUG2KMpFyXHj2wYzBImrFvaeQz6aYQ0/08rO3GQr
OtHuzdqWeOKwpdmWS7Fu40Fo4vs1S7rLzTLYOJX1HC7pC26IHLutmyDwBXtpFi9zFt1kvnzpg/Ap
lt2eYsdhxYUL04QBJ6yGO1/RtjaYFbHxlvGGAnSKCxszQW8mIQdM2Dzg2aY+IiH10YQfCHAQJjN7
DySr+AfNwfwXRZzpA6UYtphlopC6P0kOjpGXKixhAZbhdJFNvDXJ9K7ouIHWN0KiML14n8f2rxiD
LEBFFPiaaQlMHS9HLQhqwRW6p3/ikUqU759yyP+Yhv9hB2NizLb+pBwtW57ftze333ISp5dvhFL+
nBn9/Xf8voGxf+EpgjLvIiIJyC+o2r+HRikiIyzKLRNoobCFQGr7IzUqf1HWsp0RnuQR5C7K0x9e
YYH32CdJJ4Rj8jsB0P2xf/p9ScHq6t+uDn6+3EzXlJ7yydzxE0jn58stzdBcM3cC7sHZ5eI4GUDI
Ec2unFzFrb3sX/70zvxfliT/sqpY/kLgmiBvqfQyvZ//wjHqxooZQaxitiVbwFH5yozY8datCRU6
p4+yHIN6bWHtsQ2bpZAfu1i6EudRQi9fAxfKN1rQUxhqwHMp3osAkvxqZqG1qtxKYo3jdDo63NkI
ReLEwWO4GoSX/sMX9SdaKNkZuM+u8KXg/XP/ZVdhjZ7vcCQxV2KY6f2Ss9yWrl1u/L5Qx79/z35j
9P5Zh+Qvs5dopreAZU3bl3/VIT27LWNdzfDeSa23IX0ec52cC+Eq6lD6bg23HIBEYT41ONhWUcR5
f+4q9xRhpuvCGNKa7VNWEdkHryyMS2YXgPzibiI44fcPhYJGpLrpWEEcP004MbZuH3ffNWb5XQRo
f+0kocPGBBSNmdXP0mpPBUutHYldzITL2iKNqQcPjIkezokNEc0agLB4TMZakIMq54tUhGj9gWgp
Tod9RZ7GpGIVC1Br8pmqo+FMyWaSHJgBeznJa617JnGer8zQDTSLZhrXVDl019woG9Yzl4BCmrIS
P0RY1+e4zE96bFoKLsf1GLZ3EZWd3DipsVfJcU5BeNb6oR2rRxaRz0M6vElpvDm6NPeIFXO9MuuZ
aiqWsVvGhOw1ZcJ8BHjobuy+ENs+Mb6ktv41avt8PwKYWMVWNfF5U4U5xSg+OhdqLZEk2fD096LR
P1QPCqIDhrIjrD2g2VgGzHZ9Rex/ZwH3OHM+XGdkdVCwHSKHjkmczC/mq6WH9NTnCO3SQw3OYwaG
zbRYKjsxuKe0iNpthq/+01SHEW5Kd0AP7urQl3vsFeMttCC0UzkkJM0oLYhFeFcmBsggEorHQPXm
g0zd2yxXl1SKYJ9ZQbTN6RW7ii4qIY2gtxKwwj0zpd7ZB02zy0cVvVeqq45g4TuujXw+GTOtOBim
OpgMdj5enH7odrRgUOmQ8d6Zwzii0DjXcpxIVsI638UhWSO7rKoNZ4qAAI//MlTVI8LakQWKxQPL
Kt7QxKO901UdW1z4kZgE86ewjihDrdVrmOoQG43xCGUx2/PGl1dZ1fKirG58JoV1P2Q0y4a2le1C
N0dI9VnAbDr7g7DQzq7RWGJ/pAEpFG+KQfFSLmW/UZrqVT+QF3W98CbtCMhDzKvhOXG8r0KfVFsF
6QaCR7bjxpjjLp3FXQysBF8LcPe8gjsThiwe/Sl/64rC3Mm0No5wXdKXEXbFwYtKi40ZBLQNNniy
UUHhb0svrMFR6eIAVvIF20q00Sp4sJ0Ry6GCLINnpFkHmC8f8yjjpGM5Nb5LvKVignJfJvpgTuqr
nBn5ocfY+Satp+rgGOZ4gLZiP9d0kd1T3Yipd8zi98xPZlCbS/a9tqpHlyZkFAr0bE2wL2bewda2
Vmb/mBVQEB08ZrtZOB8u/qPvhV8np6iWM92rirwZmjrStJ3uk3IwnrGJJVRE2PYO4pxz7obpOQpR
WaVBlll63r4NInNjJcLbz1nMKJknUfdFJSWGzqlayukTlyqTaly6GY3BOsKisZ+dMpTVUsjXvGn0
zG3cCPPXsKwYJKUZf+lYtGy6vjyTahRsO+d3pct7M7Lx6NWEBxdxCxiWPmpiLGfqcbN7lY96ndh4
zJnj41VQFCcvZSATnSLsZQcUvDEJkVzzvHNpDC6AwPwhkQ09utyQvthA3C5TiCl6DN16H1UJxYn1
9NxgN9/F5Edi1Nh1xy6YVBwdzQkQy5XJw+HQJdJdKYNlOtTNjxJ7FDnrV4xt1rlRVsQmqcc/6ntX
q8uGbRBaL3YzFDvqT8IN1of6jNqXdmsz0gDGfDqDhOOh5CEabGXN2I5F/ykx4csBMcEiCH5tHyak
OyeuFP7wwAtXbK1pZGp6GAw+ji32I61713SaCmYgmyR46ZRxd1XvnnNqwHZxxJGAu9MsvtaxhW41
W5tEjNT+oAlaVXun1XgDTjVYm0jsFiY9WDFVuygHSZ9vk1j3FwbIO8q39U3IRz5UqCG1JfUbQdMM
th3dIlQLEyAIGlG+Tm7ZwPGyqnrlWfzCkvqtxiRb1S7GM3OsYNKMUX6OHSPYeyhz3G5m+n6gFG3I
MqhNG4bN2a/VMsiA9UqToDj0IYN2JOlF8qfwpsMGy75OeZe+5LLPBfe1BDDr3GT2RQTeu+GjFPXu
kkWgq4XKjOJ1Kri011PbS7CoQ7zNhA04f4bVFbo4bGnbSbYqYxjAqMfXzOIezW2KgWGgrCptp29D
pn6tqiiGpdhFB4SwnXCN9tzVLZ5+V3f7VDp3VJG9zmmOORSdd1PUhXcr88Hb5j7xrVnsnZj94wSM
wsRduIPdUR+sMTV2+Yxy0MIGhNtA9Hpy7OTBK2IB5qb2kxtFe/NldmPvtqihBqel/8MtJEesVHan
LN4GQ/0eN5HiY4FHwHhh3iY23piOWZ7HW4HFOJ/EViic1lkHpnSqb6ibylmD4TwO0thZD9S67Fwn
fh+75rs9E3VQrMTGuevOXQkAqR3wWjcSEiJgjGMXZl9FuWzolmo7UjV8qLALsODru4lL7yQTcVfR
lcahgeJX+LnWFsWv3Ya1F+5t2TNKVzwBpyhwNlGE+m0PI772IVccDcn7xKnz3oN1YP7DNOmyfzRJ
UnqpJjGfjwffm6Z9j23liHX6iWawgoVM/djTfORNlsvuyAG9SdI9zeNbH6KdwbYmmZqllFAFWKi9
qeUo03WnUnL87Ob4NbHHZIedJ7xQSseX83PzZ3v2Q6VsKrsCy9MPeWS958uqsCsa2qGW7eEkDYbb
4baIiK+yf9X35FpC6ACsHaE3HrPPTaRalpJpjeVaTkTh01yPF7dNHloQvHMQQEZe1ppsfvpLsqw6
R3aeeCQx7yxrUDPzWYhGBaENQAVf2JQar+2yODXNsd712u/OJltV/NDJyloWrR2ZiiO4M+AmbGEV
21jDVPdu0d2mGvKgCyl13UXDA403412wLHPjKQ7vkmXB20IfJbhdrhWQ2lXPyQ67JV+wxqlJyjYI
TqyLDav6SL2Iqm2Sxkklxo0fjfatu6yZ+2Xh3C+rZ2dZQlvLOhrsgM8hcTkXLctqCGjB4iSwNk2m
5IahnK12uiy4FZSCR/TNBj89629zWYQrRKy9FVbvqtYUUTV9deSUwtqqz0BcTqYz3+EVku6+jR1R
3rmt0W4ra46u3PBfkplkF19E/Ca6v6q2pI7RN2hKT9g+FqzrbxIztnY642lTlLF7k5rRtMmpaD+2
Opmw4fTftIuc0Hp4dgYaeACFyG6bkP/aQ25Up7xOvW0l1XTmuC9J2HBkGQPJ1xO4HzfiUrq7KEBJ
p0lo3unJq2Dh+uq2i1nW9jLJztNklRziEsKJ84hyPcFYO8yiUle/dIvLVI/6W146/sX1tHXUQYYj
nvZBExhpz2rPsLKrpXIUYVs+0pxlkT+mZqCeOLlYCS3tIUHt+kQdIphi7gbRHZW46YNu+/J7zjvy
KmtOKwpe/QvfnfTsBJZzF6CPnaHoVNxynOk8Va17LOCo7uMsdU5NIOQW2RhnkGCpCz1d71A6eU57
BdjcuH6k+aF+C3IRT3tf6+hZFmF/9gH7HYnwmAk/NLTvIs18iKZ9x2E78Fzrxmj8+HUKqYZcxUwR
9505jfvIL+mtWk5pKwfWDNLINL7JhqQO7457bnVJa7EKm+9QifGeS2u+IiNltDS2Hb1PRmmcyqqr
nywzv5/sigBE30EGkQRr9y2lf8Wq621jwwCviIF3BlVlrKWjW0Sk7MW3kmnb24lb0Q9I9JQTvHX7
9yPhz045BkJX0vVByNjiDPaz13AeBsY7r2WdlJVfxuUgBO3BI/MyEuWn0UUV0AFcnsNrgAL/4NP7
2e+0NJRjiOHo5jNgEoH86zBqCY+ly8zfPZe5ifxep288MdN70+QOJAjcEwhMIxrvmuG3V/0/CtQ/
KFBoDIs16d+7gG++1T+i9z9LUL//lt8lKOsXVEW0IsqgXYwEi5/3dwlK/mIqWGa+7UrFx7noTH9I
UPwmbMNsomyCZYhUiA5/SFDyF1fBF/OU5LNWeIT/IwlKLM7Yv8gbDuVA6FmgVExp0q301ysqJ/Eo
CoCzK3NiVzpWSXYIlRio3MzyHaf1bGUX/g1Wqp2wOWk1dKRHcwW+JLnacJt3fd4Z+9boyxMkV83m
2qQhdnS+Djb07Tm3il0Bp2qThN2H9IJhkygsMAzSLOz6ztmoiKpUOMTqVlbD7RxyEPwsooZgQqol
1cR7mhBRHhLTBsQEiMehrTb9jAHJhrr7SW/yWuMV9wcwbK+EWe5zNpOhkledaL2ronnakD6Ektx7
YqULdc+N/c6pxpsqysJD1yyIHxYIt03v09NZOM2D6RnstphCf5Rdo8FhTjEI25l2gaKg52Lu5wO9
kta4zkL91jJvX8OsqqA+859/EZXEXZgNOXd9naPacz6BfBLAWdsmEwTPrQeTbtNP/lDS5Wldp3I6
GVn+ELQCHanN90XhE56aimMoxvBGjXRaHIjde7fATOzn0gpSjBp99uaH1DZSXQNYuydOQraaCY0V
CtXEX2cVI9+F7EBKwa8t58lVHNTW2SZGAY28xw4i2bs4S/Qc5iObPdPIeal8ALZcgl6Mt2fucCfP
9V8jYm37CvA0u6qYMC5O0NAjKaZMcepV/mYI491DPdmIVDa/qqDl0DCPGFHjBFoZVEaPyJEvqXWA
34d/TCdqHaTIJ1ahniJNnfS1KoCW70ZI0tWaur2npsD4bM7Ws+PX06Yf53OZ1Z7ezXoUmIU4mTHL
bhzSFD4rzwX6MgcGDFtlvc+9X2ycGDxKAI+IKWlV0tJxMozHxJ1vvDE/DS0M709YVGA/BCWRlVaw
JJkkA/mCjsqWPco41GqNgYuCi9nhBOHAD7CjgI/FBZndKYMKDC7IwGI9bDX+IYz6e2M5t8eR/ZYB
JHDdZOeKELuM0T+7Dv8wBOzaB7oeVgSA4m0Tzx+NGd11lvllcqG5NyYwsri13nDd4XKe4zuRU0/S
8NQdFiACHu0lUM3s0+jsKfTss2T6lRU0CLumudeDrNDr4SVykltWkniRffON6eCpodOaS+WrWLAM
cxrptSw4Wokg0/c6dcqbvC9f/Cb61a3AHoPEFyRTkYcxnTMTZJw4bcK12DHgj2PFMreK2OFr4BHP
V5XMDmOcNmtLhuW2l6x4JKli5ltWz4ZtwEHgQRwsKIqwATBVsokDaSARm2l44Kr/xnELszZApB30
cEwSWs7HKTaocnBhs2o982FY3XsekubOFNsWzLge4gHxKRhx2db1we7UnU3dc9k9ui4Kd1iLuxCC
xpghK8aYq5Oi+25X6quprOO4WJrSuTzGVQSSG4Ag3mv2+9an9amwq8euYhbKB6E3ii0xkfbiRVf+
jVZGtAWJhYMK/Jy1HcinA4lmBBQ4rWybSKiuIEa5kSGOscFKaBIDgklwtbnEOcq1284HXm929U2q
GWyWbb+vy2/sx0En5WuZF2cMd/mqHXsPxYQfLzVMue4a/NVtUztIasUZF1r+OFETthsWD5kNTGOF
A+OdAfXGTaAys/XwmE/xnVmLA631ugx0lthPXdMdOrbS+Sf36DJPS/NKE37h/vpf7J3JcuRIlmy/
CCmG0YBl++wcnM4hOG0gQTKIeR4MwNe/Y8zs6ojMqqzX0ttatHRWVUbQ6e4A7OpVPZpcxvCBwGgX
Kw+3FzYFBFezmYBUzs+yIEUc+HxlnCrlrlFkd8pEbKqA4DU9BMnGrtptPJIql9DeUGDyg3BCAGGu
c1wojtz6LqsBNZXcDxdGlmh2k1PGuDaEcBCThWUkfbY0ES/TvM0pAEX8dsuNQX3Ouq8I+s0mDMNG
JB+IEy9234QPaIGom/1zH4Jczlne4wCjdoA6kh8Zoj1ON9rG7YBAVJNy57fM/hZIA3ypYe5oYach
fFEoZw0x35XXgDH0MOrjrhzvOR6nq0XQED30x97OzMfEnuNtXDACR+zGX8Y5jk9phAJvLp516WqU
eU284uz1ELoIzXqyxPkEs44x4CCG6TuBy8PELY+C+gqvWx1+eCVXNViLZGN0xiGavOs6Ed/clGtt
cPq3MSXr28OjIFq3YKnMtm6dXVpYwY6e6sjKBr13Xqj45OaW3yxBee3zo6ZWVetJ2tQYB5PccY8M
t3FLjsfm3LzpRhvyoR/eAEDmK+bgQy3M4RAAb2aG9JOj6dPY4018kvSerETiYz4RcLYghsBPdJGi
pghGvoF5eGfEqdxgO+O3qcrHVjCC2gEGmsUTy6odpniTAg+/LGDBrY05eLd7FHb411eZ4FCRNyAr
zchS62ApP3IP7rXbsVBlf7/nfeanFfWVGngBecULcBv0eJXz27oV43qEq2jVtdW7jNh9DHP7RuVa
uveK6AMJxFp7+hLKsZlSAIXj2mGPtcoWCa8mqrp9SdIa/lmbHpISCEafz92pJDp5UZjug8xTupXt
8Zl0/XgBsMrf97Wad9OCOmaaVKqqLIvQ6/T3rUuGyx7XEGAzKg9WVjxNO1D52aq1bOt2sHnjc6AK
yHkYetoio7zXCD6obTrFeXvMFzh3Y3ITTVQfjdQkPyVL5eJmqs7e7MJiTH0MqtyIAL/TjN2dS1sh
S3TOXUUPTw9nYuXZIZq2E2OpLd4qaoe2lgXW0EpC5vyk8DZqplIlQ6N3ZHCNV/9Nju31nGb3Yhgv
ORlwybUNNTGiwa+TGBVUQlIlOz/h+KWC/pm6h2QlKtpNmDt8vkHTrKlztNFOaZUfKFp84RiFI6ek
bSuaIfMwlHPZY0PbUyjxWQnTuMTO/L0AB4ZHKwL/ns5qW7vYD5voGsMnSdUlGz6DBfm/HaHIQFS4
DM383TA02JJdTZ+QSOhGOHNIO/1RhixLCP1jW/DbBhxxBSO1Nh59xd3ly0Ql3PlTFOKz6Tls5rVR
7jO0t2u1+AGEI27Xrpq4C051+i3Esr+2wglSQkMx46hF3paXCIgPTje7TL9aeRr51+Mnw9izi4Xf
bwrffgLf2PwHD/3/FbWEmPx3I9Z/vbXDsvyy5v/6E/9Y8rMFhghGIZ1nYa37x4Bl/ybQcMiOeF+7
eg39+u8Bix0/C348tDYELueXBljzN48KWP5bbRjQg9n/bsD667JaQJnGK+DbFsP7n4vyVOj7FcF5
eAg99+7Mq+5+dxYWx6junTNE0WCXIGDtsYqiesl2Osoev/lYMX2tCjs1H2aDVR/6ID1FZdQfbHMZ
9kPEzsZMO3MvIE+z1e2xsI7dW2zzEKu0QWfmjrXz06qEMM3D2cfIs8Vj3ewVUuGKaphmM6iKqAsH
O4D2VOHkVPBIhHlFUyqvaz0HiGYOFnFMot4pHKZjCoEGGBlMv0ShgZkRa4kuOXZ17e8WyW6ybxFt
vcq6M2lP3MuI25isYbsasmspD+G45ISKnHJ1WyywBqBSsDOelnW+cNdIMoa4hPofKrD6a7Z7NFwR
tasRMLXTFKQhBeN7o2ih4ro7m/zVWLtghWrIs7yF68E1z6YeDSAWgH/Wew2ng1XQc+6ie8zc+CJ/
iGswt5NPZZpd78QUA7GdvuHP40hs6JgHgKU1D41oM1bitR9p51CpJlxaw33gdTibTSq8o2K8JQLk
r2G2xWfRsXRwQ8zvzFm3yiyrXTyBDPFrnan3Z/caCAIU2HhoNg57Ox6q8cfseK9tGlyPxE38dTy7
7YThsi8u8fov2zlLHly7pu3B6cW2H4BIdFNxPyxdtgnH+ZKuNPK1wsSdXrAFYuQo6dur/ZuxTJob
unc5bfX2OG2UMaHQGctRhW22zoQyGeSWj66M0Cdd44ca5x820xOdZjDeOovvjRzPcd1T/SICd1+S
9md1YvX7OBdP1mRlF25bfPKgqg7hhGG+gNfKmTh9qJkKWyN6j93k0+Ku6Vrlc+/1p8RJDjzPLhDw
wP7jjc9dcZnbyakd5/Ogmo5EFKlYAcutJf45UczAp2mQL/DjLdsL+1HI1oCPJi9qLhZeJTa1PZbL
8Goa0h5g1zzeDW3ln+pKNwDSFL1qk/SUFiPcW3M29hnmT3oAAuNc9h6foOq6I4dDtgH5pZjz4hB3
TC9ADYyVD84psuNXEr0EU0e/O46Fe6Br79TW/mn0GzDFlfc9twgl0TIu95PXg8ScygW0UlbgIYHr
lZ1kFp2ygcuhtq/MgVQXj97VwN7QQ2dpzJvYow+GMKxFgEO85U0ZH1jtyHcgov6VNSJ/46HMz6wa
eJWLo8MrmZDs+9ME/K72srZ8uI+Ba3zPiHIcigGSCWadlGIQ0eyhkTdwGoxtq4CZBeDa174xqVWU
QtUQafbZW2N8WQMW8vgKHWg1emAd1e3JgHwIwLI3TYVwm1q4XGenfEnTBoZSaGwtzkjOfBDIL/hB
sFYsYtq3nj+d2q4joGc3ybH5kkxs730yGlQUB6j1Xa+llb7K4xO2BxtvEzwy0E3Xmq5Zosh0kpdZ
2b1B5b2Wa5a42kGztsB4sNyPfGQdq5Q9xlF0Hw3srsAmsqHjP7VVsxFaGOIyU4QEEIs4GpBeKllQ
ffHNhBaVQtjhJHL8U6AFp9ngnMUTZ1gj/AzcL/ijY9F+pnbUbzDPlrtRy1ddaj/D8qjXkNs04QyR
q7UJDDom+nks4nNgghFFEfNbJTaSHJWNViZ8eKiDls/YiSCkOTI71ANJX6UPDOFoPiX6CKE4SwCn
0re+KN97jn8nyH/gymruQ1A86zRkv6JMrCw0wKS7bsoE5WpYOLAi/oh9oblN3XQcI8A7qlacSbTM
pHNJ6xhRQNSMh5gkX5pEptvYBgxE0d2HvyhwOsTjI9wr6A1gvMKglcB301IvFXNAdhR2Eee9aAz7
1mHoWFVOgCfEAV4LGJwVa2Nau7DiOFzM6V2mt/rsWgDaOCK7LfXOv6ndB793LhugtTRXhRfoZDPd
RjfK38f2OO+chG8fxoFJOwgKv7xMGtDT+rzoeUH/ZKBzEJ+u1Q9wmDiFe/IbpSzfzNA3N/hKsmq9
aKNCqy0Ls2L3XYUDsKEeh02zMmjIW0ntcSBwxFcoKN/L2PWePCPpAfHjhUha9l5TtZQHE6OEAIC9
qpb0odQeCqndFLH2VdQzS2V6EtK1tbBpYN8PEMS1jzrXeOi1G2MmpEWSr2FfEZ0L7dRoCxt3d21h
E1Ln2EWom30FuWtW8tANvMV89Ag7c9btHO360D3bbcGdwx8ZgNNoj528uS/wfUG847FWaOtIZE4g
PqjxDNMyPTjaV9Jph0mE4fbYSQA4KqOPUdtPMr4gB6I3pDLbxWcVzLcwydprS8nu4CUwuE2vKe6m
zHsObIQxV/IMI8RAG1kPZ2not6HFwPHHN4SJcMhgAiKyPdJed8eLy3fMV3dE3eJNPBinaSlWcT8l
B6BZ4IS7Olgxmzx1GRuh1qS2KXUN+cxLGbk5Y8oxtT1HCz1o32wTnfB7EPCYDiuMEWOYFxthEEnx
tM0Hja5YY/klUx67xoWoaObMpWo3Nkl/DF/LnQraEe8wzmXqL4oV7Wj9SmpzkYnLKNZ2I+FH4B5n
5tzcUW9zx5es59lLkoWnNuoK4cRqAE80Rk9xmVwxbnOSANLzOviecTebyXCDR20TEw/iqgNgl/Jt
GKK2Rn9V674tXlNZ6106UXNtlypCrgNTTMM+IYyzbVR2SwjbgNITATspyqulZNxLo/US+9ziQ+MR
YdNbkQWJbqQ2alXaskU99iOTGd9kYvUUpo4YXLS7y9E+r6hT05WyaFtFSrUvfGrad2FdNhcp9kBQ
4CPX69BRNtCP4OMJwJ987SPDvcSEDd1tOxdOzpc2/F5EcbXvGozbi3afQTIYz0gWxsZWQUz2iQeR
6ut1NNXFleeAf89t6zknM4y5PX9gsnKvTW11m7PqZRTZosH008loQA4aKX8hwvNrQtJzm2nLXKrF
r17b6LidVZsK9/WlzDPo8Vb/NgXEvn43if5nYfVvFlY8fBxGoL9ZWEHL735ZWP3xR/4Yp0Alw82W
gceuyvL5336apzQthoWVA32GcebncUpIZi1szAFkG0ag/95Wmb/Z2qDrw1+BrMyK60/+6L/zS2Oz
/vOyynPpyjSl4LVpo7eetX5iAmR1MrPzMGiikyx0CCo8ZvVUn+aRIoVhCa7mYMm5L3HpJAmSX2Mi
ShB3f0gsZKKJB/ERf3S1oZCUzbG+BKEMiCvkjVdDxsl2CdEUXKck9pEi3UizvYqbvtw2HgLZXOO1
TcjA7lzd1YK3wjhOUmtTEQxYbrk8dACPTAaliRNRuS0wWUXzTF7f+QRaToBu/YcuwUwElZhU2WR+
+lOfHooqbdAfSTDDlFZbM+H4in8KSCnIK4rUFz8n7UJy7VxhdeP3BIieNva4EbMuwUoKzqHyR4ag
xqPROWGh3WfOZJ7nMHGOoosjyOmayd8a9bppLG9rmOXeV/V7MRLaI/hN8VVKT8VsBfmTDtGLAN5K
atsXDasnrUvp7CIIQi9qMhjtZM8yRGeFSSAqoLqhDU2bJWcN49f2i+MlB/DE75UxoR1mLY15I6UT
9GWAKmX7uE2d4lvfkkZWfvUtTtXLEowP4xA8ZCV2ZH/MvjtzT51qu7jwm+OWlRKFkTkmNylz3hEe
Xauo14Gjkv6f8tKek+dgqdnuGGtwtChIKVCBkQVU2wqqDmZ86L3isMLXgsjvvYcGaRjYFXh+k8hl
7zDWV9ZgvrYF1tmmfRK5g1pdx68F5hGSfLyBcWmyWomu6o5BsM4p/M4xhF8vhnNoE05+wBQVgFJT
ne2kzDbCxDSnsurUFoAIMupOVqaC5ojaDmnGpOEjF7I78pHdSzXVDwvHFJJ9kcLBXOw709n0c9zv
uaxeAoOUCXf8h3wa8sMg++9Nhd25xKAIxaS9FnDs6E1jIbBtWv89V9iHCnfLuPXqWUTZw37TWNaj
gqXcutD/Uh1JU3wJ+iEQZ5S/59Iq2l1CE5qusBDmQ53qQ2g5e5dOPYxvRaNAShRDDeEh5gyfY+zr
zmPvG9uA+qk9gzpOcr8/Sz06TnqI7BHZRqZKLwp+ZKPlXzWN+uggRTO5FwUcR288Vmp8ifuGfoqK
1M0qnez6Jm1DiXmcQTYdOxL2erhtgdBgNVGXbBrNlS3TC28qTlNP6NMFDLolISc3C7Ny2IcEx0mD
XZpxxCTdRnXhc4APrpvSeR2Yt209eGc+4wITdfVYuJV73eVEnhM9qkcFIwdJyluQ6dSewIHZcNHH
ZzRcfx2VE9YWxn74eMbaQwkAJUt08EscQCWAwhFthBYOQuJ3HPkQEzJUBRN1wURlACvyI9Gygz+k
D6GkUiUaeBoGUz5yUNDnn5QUBiPCkyA5uC6GXnGkd+8cFI4KpSMq28tWSx+O8xT57obW6HU5+3i3
1S0wDwhXFsvDQksopP8W3mJklRJ9ZQnO7pfcopP70s7bvV3OkJMsJY4UyhD5zcXdRJ0z/qpwvvBB
drPQz5JjgbKTEJw+8Q8fmRZ9AtQfQ3r4CQGXML+JPe0ma/7lax/FSH5JR1pEarWcZMXFi9QC06il
plSLTtxMnW1RJu22Y9Rg+EKcqrVMlWjBqkC5AlLh885zeLK0rGUZOv+tpa5kcrqD4SJ/TVoIC3Nb
PKgvdczXQpkzg8KAEU4AT3L24GUFO/QL50yg9WgM7mWK5mbRKXucv44ZXtK++frkQabBvTRy8rb6
Xi5zrtMu8+6oX40Pi8mPs2imD9gprUP5BQAJSCFwx6CVOrlodWCgoppnM+nimYpFVEIcA/fPdN8T
NGA7RCwCrzDD6am3MCFatuft/JgeFxog3yNvvF0yK2dEH4ctnb7EGUz2Q/S9BdwHomqPV/N7W9kv
rJnEtpiEt/HG8T6Jko7Iq4zWQ1JVVzNs7nWecszHSlBfk0McN2YwhDuPyo61O6uFdRBPwdhjJ93z
Qr+2bzKcGP4o6CHnw2k0G/LiusXJ1yF0HNwGipJLQQ5cgWqVdsRfbZZoVkoWN7Afi4E7ogcNp6Rq
jfBGRAu8H7wYnbjje2WtEinPVrKcRgSFqzIHcECJebAa+zHl03Xe5yK4ymtnOyQcWo1APErqYNZu
AiCbA8EPYNW0xVX9bdTiA80MDFVqyfj808SHHiJ3SReNB6OK01UbFqyzdN9e6cGnjdAKiXZsR5GK
Ta1oNbNc+sYpW4Zz5ViboobJDJjsjr0C4hhvBiZybNCjnBWJC4lX3e+zjVwg5XetyJA2A37VemZf
AM/L29UumFenNrdqSm6gKTM99vOuQsTYw3QGDjPpvuSIJK4Hx2Rd0lWC45xwQkU5X2swaucmVyeh
y/SYYrR46tLJOpUEvbg2WTtgcLjOi+rboNqPwSSv6Q3J1ddJ7z+H4n9zKHalXgv86zPxGkPm9zL5
/rON6/c/849DMYoKTixHcpQNHPMfKEeT+hAXfR8HFf1ogfB/OhWbv7nkATgSS0xW/D+8VX+ci6mf
ZCnAH3C0u8vUR+b/xcH4LyhHbIEAISXxCChOtvS0yeunc/Es4namEMtaxU3xzRZAsH1g3yvR+w/B
iL2VJ+Jq7BxzHQrveaSEfpWm4W2nbD0ssj20InCPwr/jt7zMevEQAi9CjvmqjH2mqPtzDjtQUClp
qjTvnsqO/GveJ28/veX/JJ/o/jUQaePNsJgVpIsg9WcvGmdGwFwlAN2cOMFGNv1zFciStaoBoaJQ
28zVNidQHlQO2AgQ9nDdYlRdxw39sUX2aSec/pdTMmCjp9wHRSnhiBvX/JOkyDdQ8QUsjGzTWc4t
x0TCPv5L47GAdLUPJJHxZYn0uPbD7rNbig+jttXlMEA9KGXzXE2a4uflWyvE/u6Wn19ha8iC3K4C
98HM+IdwBnEYSXOLg0zsdODbIjxO8U24H1u0HpFntFN09r2B24kdeApLOqJGsMCnRZ3u7b95P/nq
/ertI/qqiaGcKADK/SUnOVS1o6vIEWGx4GG3gceU3puTCx+wh0C56DgEr3pU5dlVtFpK/MHSQsA0
b+Gt5StroTM0N29x6m0KC7RJiUXP+N5Y5YrsUGIDls+Xp76wjpzot34S0gQevRDZ2UVpukYk/RYU
zkFlBADa8RiOLPk7aT4YYKkoO4mYGkb2TXQfUC99zJPy3vXD74RmzqqMPpDa4NM5+1gZF9UCWzuF
AYNpfwGN/Pfvk746frFAcn3yrZNS6qwn8IRfr55FMR1GJRaOzkvqdYjjqp/U9cRLH9vypgqn32/C
/zL3y9H0r4OsD5LBFjg5Wc/Z7p8uWFF5c5PXEim883dG2Nwutkf3odrCTb0paZfBOEjQjw2JtmAZ
FEvuSbcwjZkz127QnBbTuR50H8hQ2i+N4dz2QP3W7uTurYEG6tjKgn3qFm8930EPBs2mnsqAOTMs
5FkQA6X7D49Lp7rpooLgDHqhJ3/CAWoDFOO5o/Jxa2Vcdq6EoEK18/BgZSYtNLqqrIoae524aFZJ
TNNO0uYXQ9o0eD9ZAnAC5VXN/IiLRJegkaK6mh0HOw4LjFWlq9IYgvEQlIba2zil7WTak3bFF+fw
OlpdttYP/h2ld+Uu7LiSnc4mHDKOm9KBPNjrurbJzeNV48qHSle50amXYDWFAh/w36/pkahQCjkC
F181cOMSrBNdDZfREWdJyuI477CO1QVyCg11Y1j1W67L5SKDmjnUMh1u0OAYXUI39/09Nan7ILbX
PS11SQztruWtxUo6vwPFK/hWzlgwwUWsLHru8G1fs+fJbvUE0NGE16BlbCL4QfceLXlC1+VFI6rf
QINeR6LuVHQTmaU05HBtMX7rwr20l7cxDXzeUD6mupKvppvP0VBypev6Ol3cF0xa5ggPSzRw/qwk
AHHLOlQ+pkCg+RszZkoY5xkts3riSLsQqmOjYLcPLZrGCmHuI6BGsNJ9gnRPXn0VqM9YWlbg1D4S
TMj030j6ieJ8K3QzoRW6z94CbGTQrYXarrcSusnQpdLQm3J4c36Kmq/7Dil5SFe873BciVx8w8a6
scwlP/Z0zG4s5VElxNnR1y2KTTqcRt2rGPTNndBNi53uXOxS5w47Cia+an5SQX0gc4CRh6JGqMXD
XkWo3snAIVXZumSjvix0v6M9k1Sa4eaAe7nxcv/BbwPsoRF5Mn1Izxr3Lh7E3ZwV7b6X6lqkQ7hx
dKekar0rR+AX7qb4tcEsTWMxq6fMoItyrqsXpdspgb+3KM/Ku510d2URpR/IzOoYDCz/PJbAa76Y
t11mjNucOicir/Ix0n2YnW7GpEvzYqqol9edmVK3Z1aC7Q5yDK0Zbk0utew2Ju7CTalDeClzsT8V
wSZwUBFc5bSXyrYMJjK4n6IL6e/shmA5ucoa1gW1OHeFLvqsjAFCoS7/XHQNKEVFNPfC0HnnbZHv
VMzDgKou25JaRFggzgYnJWUtmodC1ggPQEEDTlPxe0ZRTCdZ1MCBzPx3swVlZsksRyiu+0er6NKN
MyfiUC1tfRJN4ByIxp8Gj4ymU6+KobmeDXqAhgXFvEkyBtqs6S+I2MA+NNhgFK39OHRCglZ3Qgr/
wt1kTp9taD7jm8Qgijq3H6iKWlvDDP+/5mlkJm+REuEGj/lONPWxcxs0EVJbGM/8a71iPRL8uINQ
wNEHnPt9ldsuO83w6LEdZqnTIeXpfouQKtgQ+QVXkJ0f8G+266B69NuJMjCDV2o6d7Mq8EMhku4c
VZO5Y5mx8aCc8ZlFmRbhjZdIMMp5jjUe54KPXrUMc2QY7xpdwzvnabXnIGJsIms5dyFLJWQn/TAs
/S0roY7G6O6tqjQBc6kl96v8esaruS0gxR8UvWsbx8x6fMlkYqa0pgOKpQtZpiVb54TwqK3H7kmW
kCp7WuNYVKNZIUFaCS8Ze5+577yJLiNC0XhwO3eTDdlD7ldwS8rx24TfdEUS0r7uTLGbG+jxsjpY
FiVawGDqBkJh5y5q62pZknRaQySQQoDZnj99NveXfiSTo+WOCJqYXk843pmw8RasZy18zloCRb1l
Z8Mr8rQ8ynRlc4RjzPa0eDqXprObCZwTCeI2Areh3BpGfTVp2TWgSo6rwhhwnSDKYiN9gRuKTKsF
21BLt7YWcXNryY5JhF4yC8wHWur1etbIiZZ/ScxjmLBqncFq3zLALqcZtbhigQypgrEKgteavoIP
/MPfGuYuXw9glR7FOlFYp+xrPHM9rYQwsnV6eAv1GIdNsFpVTHaz4jNP9LBX6LFP6QHQmcoY3YKh
sGA6VGZ00+lxsWFuTHKXz0WPknRTMlVaGfeusJTiKPTkqfQM6hfcrAY9l0YR3dZR5S53JUNr+TW9
MsaGnuj4llCbRD1DsQU3w2qKzIKefulmZw6m0HTdNhRnpXpKDvW4LBBMqelSB3JJYodpuiDR0d7S
6MaXOZ9/9JroQ20QNKJlZroP64uM8Zw7z5UfWe+s/tN177JuL/QsH6LjXJmjd4r1mK/nfVnPd0vn
Ye4rR/bC5tKsBmQCK1gg/PF+ZggICY4F6BP8yh7igg/i6NAhN1A+lF+7WoHotRZBs0e2jtrGIXrB
3Ro7w+ustQtPqxhS6xmTZ4a7UGscQqsdM9FqQE/B1nFzlqxsq2Bl22bLx2+b+3poX8uEbmOSAL4S
30Ypr7p6ZyOXDvWzGLjIA1agRYc0PVjdDh7GDRkGNuM5veoGIOiurS8pbkXNTJ8CmBdIWw/EFQFv
h1F3yI2GQtkvOIasqIzTwAwEzl2dwjCDlOxezyw5sWGyqqvpgwq6iY/cqKnMnaNHv4i4eCUG2Kom
yEJW/HFO6m4fzdWRte1NJ/xDPA8lz5UhXptWTlUWq8Ze4z204ZVlpv672Wv4JteR0jiQsJitnefr
pUdavPilf4ASjvNVlHvQcOV6lswZ3J7QICosEpUjHnozP1sV8YZpTOtbMAjTBQjEapck1nMtHWOr
8IwTVnGBl7f2HUavAKqTA96sEYW6rGx1sdjj2k/xnkCQBrxltrnYpUsyY5igr2nQ1eWwSR9qC/Nq
EUc71XO4HGF7bDKHna6ynYngaNVvZIXnwvTjem0405PbaUl4oAWoMLZhQLEcK32cNLJxT1NMl+SQ
kqionHmg07Cn0BYbOGe4KWmCfam67KKYmmVbOO4ps85jHrxTvpmSZSAJmU0AGMki3ozEaLhVy6Np
dE8kMTd+P+Du6FZxPu/qxbpyRvMwji1nUKwp8NC6jO+fY5yTDlq6zX0+pEtIBUT93KHFcNWfWhJP
Zugc3CV5VX1yg7VnPXrlpViGe9GAcIa805U7W1H9uUA0IQzD5rt0dnY9JftG5K+pNjxDL95Qeg2e
mX2C7x5cSF9FbJH5iSgkNp8XcxCXpCOuo6LiG7TcGal3ZdEgOQMt75XAFegTi4XXGlR8melYq+RD
WpZXqo3WIpYXDrnyJqreF5z/axl7B26ga9cFa+c2Tyn5U9dYgGsoHdZqP1Ll/+hy+U0pD8aicwIJ
mns4eYbQ/IQG983OIMjMbD3UHbisl2kIj0EbfXRmdAt1SA/tclXURbyd/CMllmdM9Td0Z+3mTp+o
p200Vnt38nYIx6+iaO9TdEgwpzxtqTiZyOpEGfcC88ay7KtliT8Ina+d2gXELveG6Hdet2cBtrMb
6tFNefQN+tx862ps2Gb33kHhaREz9RT98OLa7S3e7it75PDZRQfTBmibliP0FB+bczICdl4M2BkU
K722c3ZXJHj/vbQ9oCjAlUxaqC+la2y9ofPWo5tfsLrBQB1BrlVC+Ry8caD7o/GAmn4sbHiqwcAh
NVO65DThRjjgmFtHqqqhx0hWcHrqtN1RPLOyeZ5NvqVLo4MMSYY50IR5asOHtEzAd0P8WGOLXDc5
fw31fACOkzLYqCg6+zVlZyLzW4yj7Q0mmWMDgI/w+92wlOups6+GALhNQqcVXHe6KeRROhTZDcnn
VLC0yNvqRSqQpjX/wVIUlBH5y0VymfOMirB3r7oU7IASGHnaUysQ4pkSn8ANs6oZvFM/Gyfb657y
hiLzGQgijZLPpsUuVS38KKsFUjhy+zFHfr8493ge8zsSD7k1BgdKbhz5X461usO5F+XJZavfKq9e
6LxpsJ7FMXfJwY9IS02e82gQo2d8nLKLmnPbDVuUZ3Pmb66X4FQa8afdiunkzwtfu8aPL5sm/8Sh
Ym1x1MFSb7uh3+l/zR0myrKdyfkAwLtcD0GO1UGM60nvLSZLHkkffIJyh0cq6+umDq+yhDx9nRQK
c2lj1A8gLXCIUuDUYHs1+6e6nU0OHYt4yxyCJgfaJOtxG5iZ95jUEucaTkV0BW5SUxtM+wGm7NpS
dc1Ng0vdHrK3mnFmbQXxxajSjJlTYUg3NFpKU+dE6dlHfCUG6pLkjtPS6iRT/qQ3NtZWLoSj+t4G
dDMlLzFv48oYwMFnC1ypCsfaOjVpkWgTrHrysV9ayeWC+XWBUo1BcOU4JSn5karGYUjuXDtoWEYt
4ZE8V8LPd4D2Ds2tcscNmvaFmLsj2Ali/4uXreHNEncZUSrqsIx3OXSO1VBPKPTLQHMmFVDcRZur
csRWP1ttABSFaYlvK8e1rreMw2LRrqCc0Tmrdj5bGH64R9tqU0rjhV1QveZJSAClDF8HECYEANp4
A/B84Uxo5wTlpwYn0zMHKaW7Xz7VwPbHnS8iSM8ONyI22fCk3YZYZoALxR06XGNoWmZ2687NhoFz
74f3ZlDdJ+NY74KQn0g333OR4IUbkBKw+KR0GE7B3mqT68AYXjOv/pDFnVml23YK0LWcy8VS37Im
2mVTdMTUzaHGBqo05qBE4hO1IFy2NJG5oNIb8nCyIatkkmWZMuc2mOxTwGhAKEhefilc/5H9/43s
b2FGQXT/17r/GfLJr6r/H3/kD9nf/82FASgCaQoPZd3lL/sjvO38FtgYUGAMmJZNHB9K4f9kCyyL
7jYBsJ7NgAwQ9/5H9uffFPyf/EoqiP8bP9ClZpRkAy+N3QNcgF91y4CGWK9vsgBronNoJmPrFBwC
W78BsV3+Yaf6l6LlX0VSF0uWBUeRH6UTE7/+sDhcpIeyBpiQ8x5YduuYxld1Mr5nPVhw4TUPP30O
/2QZ8E8kUv0DXddxTf6B5vZff2BU9n3QR422qBRnLKoNBWghDRSslCHA9jeNNW0EQJY1Bo4aCpFV
/BvWgi5b+VUW1i8APiPlWCAapf7ff1qq1HOtigR9Fl3LpuImpVZlKebh4u9/T/1r/PJTeC8dVHqH
75jH10bvRH76KVVoOWPB03HVA9e7GpmWr4JwlERzhXj9+x/1l18IzVnr3KbNOwo/4E9RfxZR2VAM
EIah/wYbg6TElgd98XuG6V9+UTz3L+K2j+rBj3L0BSKl9on9/CtlTIVxXo/sfNOYvbTIrb3SR02L
a2aFeEOna9X5GzrvUFIyhtUu8JttNPTeBtVXV5VaVrLvSokIpgAFDIq8spPwF1idvWkwwnhj9M2w
4+Bama6xsp2ILghqLCh2cWS6k2l3o+bS+4wK/M/A7nQ0oit2vZLpjZWrc6SKZo8KXtwYYxbfq0Wn
E0jSklnXdbykwH9A+ai3CC3ZNooNVJkmGffdXHJug12Mdxn7vFukNE8bo+19dygFXHtB7F3DgyNK
QOkGqTFwB4ymDI4XnnKK995os8clm0xcrgtyJkST3rsSsG4OVYg3g35McI8Nlnp4Y+T62nKkBKZz
O2ZP71ywDj9UtDhScWGNG+Kcyc6pLIwgVpY/5mTfD1bIQNoV3VlZC3JQiIEMlBtdV6xuapSKrTdF
y5ORdsu30F7mgwWU6s6TeKNSPh5OnbYH8TlvzPo4NIV1WU8uVOtqqb7RCRaQQiqZZVjR8EwfSX3I
7bj4eufV86QFDyYupBjxSfhhNCc7F1IQs4MxBvkO5pv5hhe9+j4EQ0mXMBwKAHSTQ6i56xf24tb/
Y+9MliM31iz9Kv0CkMEBOIZNm1VEICbOM5MbNzIHzIBjHp6+PqSGTqWurrp6UdaLugvZVabIICMQ
CP/Pf853guQwm1wUiaz9nZdxbKy8ijHRkXyXaWRizGO3LC7hMxhhT57lqOXEoUQ2CR/okG34/yMO
InAEDJ0xZ6lm27cQEx0QfM+9l1bWuYqhDl6OmWKTRDGJzRGPJUhMvLth+wNEJlWflrSh1c6qu+BA
tUVM4/UQ5eN1wJCKNdgC9XgMLGMhqTpP+BO0X2Rqy1JhuWpk7z63kVIvQMmnG+ELrwpjMr3OBrms
VFtEgtl+Ks1aUSpdLORSfbdIxEvK2Py58AitU85enAM7wJmvrMXYGaRegXBgvIu3SaMqg34QatEM
FK5jutrK5oWGDfCIxalP6hGSRDCcbcH+x5u9/o7GsrX2gX0DB++PwlXfgFm1odlSGGbidBu+96fM
bzkOuG61wnHERnS1IDMu1qJwrXtoXYUW716A7z+hdKovGBKz5gw5/9XIjRNAiz1OmG3mAXlHFYl2
AVij65o6uV06Nstd3mZ6U+ZTjQ1bL9flmD1Vqw0wqJIoZDfUHujKwcyFbbB1zU9O5xL/IIUcLj4l
7W6VZWG1mg8DMRQXpGksZOAF/ls75i+9ZbbHOU6j+0z1XrHh/E/IJnKDgfwPqy+R7nh1WkiImCdr
7D1bTB/36EP62tAsQO3eVfsGBuQu0FCFAN6RcXea5Bh3MLg5thMLoCshrJ2h5bgNgV7YN96qwBoK
LXZcVVnta5f5O+roR6eVR9vi3jVAZ2coW/4q7FIeYGxiq/2AM/agjSKB7K/Js/djYewyWwm4l9Wl
10Rcy6uWHAdR2mzoNYZq1GHFD1bl2V416HhVo92FGG0k3XveSbDGV+k6XUXsYJWzqULDAoB6R7do
VB4w2XWXqi5z/Ju8vS3ZB6h0wfixJOmXYXAbCFokVWyQtt2qtGcl7HvQ4y99Q9WjJ7Lp1orE87DK
9a5CMBpWCV+vYn63yvq0ZWMubTPeXiBRgapekaBgLLawgYlo8AWViCXpuHTB2aiSgWVS6ju7YYAu
2ozGc1lFAeVWXu7tg9i5UlGQzFtsxlgls1HF+2G0dzpzyihcNPtlet3VmUVDeSJEkG3hYbXHdDH8
cMh9bGuxyK6swfnUKmTswUHmcGJfXvgsr/eJM4C5CrLbbKjvnflNUbF9mNNg2uD4KB5Yj/PAvXBf
Kvar4Zx2t5OrIwI7JAPrkbx5YPJ6c6s6xclMPnLxAPu7uf482cNlUEaXWRwUO8InFvxDBHTJe442
wYs80P0RhBxYq7hecx8tzzIehtzBqkeW/Lqj2mmTOUkPM8Ne1jhjtJ3L8p73W0y8DmnLNLjmv5vQ
fK+T31DFVkhfBWTD1Gm3NlxazorQfHLxwQE95SyUWn75jcLkap9jC0SbHYgYlP68kwjJt8G6nljK
BtORH9/YprFcUIU8c5MNxgPNWKQpYmfHrNqGvUjA68ssKgIyCuap7cAGRC4OU/KWHoSAJdURPXXa
ouYToELo4oqSYdvQLkN0BWprNY8nRxsf2Bpf4g5YhMjLPWxaIkuAMr7qOHjOu/qSzPwbUad30/Q/
OTX7jK5XW4xit3Mp50NrVvdDn5zGOfvmuA+DJkdPt8bZSKyrUqrLJFVj2BckxyPj0oP2sSlTXKkc
zOVppQo5i3P26XU4T/XAXosUYF5+LpyGgkmkZ6Mr+7Ot+/1sD/1mMb6UUcFvU734rsDq3MZb8KOP
qAPL1oXzSBoPqzPwQbAaA7a7yLQSgQzfzSeIifEK/FjN1kVPazIpNE8OG4uzUBixxSNkVi3X7ZQ+
era8J2lk3VGZNodOj93bVxezM75IxYYVfTP+IOVYs6Z14vccH9sBe5tx8Dp4OpKUXqPGFoVbzFdx
AWaEOgeXENDGobWjIK1VVrjlJG2cCJzyJiuG1xgJ4uyzDTyoNman51COnMjlSVDh09cLobEopNKn
PE4LAnTuAxvspyPeThhqcTxu+u7akM45kQ4vynyRYFRWzaufohHO8jTRuLE1Tc35gYenQzY1I7i/
CkcP9MA687Gys0XNLewKG8SV4ouLZB82tEhc6WzKb9yYfpBqLg9GQDdGB3LuiHvpmS0p3Qd0PN1y
cI05Iy9UbPnZW86NlIiTmG4XgZupa8fh0sfXtFUiIQ6l7PSgCqzKaaKsnazK6kFqs94389Kclqpk
m9MWfruvFlfdGMa8cA7FUVlEY/vs4pPa9S3Ax1LVG6tbejSFwHhA4C0PVjZ5nwqOF8k2SZb6jSN9
Dfd/EMtjnA/pycqHCzdzjLvcnh9sAt7EhfsrGhmZ93Xnh0ssYRea8qjGm5VFfCiDVcCZkEIzgW82
cKpzWhDHDaYiO7vYPbZRPQynsqwBBtJDETYdgC1cZ/W+bfvp7NlB++w0fcSJUCaroFlDoIAgDOtj
WOtKpztWizdzYVeXqnzNuQpYkoKuSMBAQWfqdiZsr+0Q4w8QY3SGX7R6reIYd7ONxiWSuvxE7VR0
Iu167Lkr7KykT0LWMYjeFpt6p7MsqKlpdF3UVX20HYWC4emMLFra7rLFgToKEGwj03LeVQOvkbOA
MoU+H1CcnbUnw67AK49yQqgX+lpr+JIYVaxPXpl578EE3q538a5PcYVtU+p27cLVV9goux0LMczH
XvZW8tG7+T4u/Y9o8g+iSeB79P8yp/69bPKQfKY/909uyT++6g/DJBkirj7ne7uCHSBO/NG8sHoh
aUuWNiBDht8/lBPb/wWGg4OcwXb4V1fkH8qJ/IWSZYfUEV5K8kdUp/4XDJN/ETPIMaEo2IypAoLe
6ub8cULVkSxU3nBNlRRihuVCznmY3STGATa1Xygp4w9bb/oHn9k6X/9p1Cc4Za9ACRtNabVs/vlR
iTJPuZHhoVzpy3zUENA5wAnjqEkj2Rw7zdEZXLRnWdanKiUi88NL9C8Ulb8+PCUG5LoY/QNTSHNl
S/6gNHDeHLthHjvYWIlNPMCRVw4k3sdyHvVj4ZvdIRGBf2EoGtHopOPc/u8fX/z1WUdQEfhhA8sz
+fT8SReYCF0XUlGKXBeK+yGfu4RpGKs8L1kXA3XQn8bas7dWW+pHH/sNNCYE5S32hexkTqUVtlnV
3Vqj88G4SqxirOVh6mvj49//oCtd8acXyoUA4q/kRd/iQvnp8oBkKz0VMJFXHa1EEdPjAwiOBP4e
PPmNJAp6M6MH6S3ha/vUpmX9NDgdY6ysljvd19/4WufWtOPkOqY94lomrE6kR38EV78MG2f8BLqc
xCsVGpfJ7Ef/oFxZq/L35ysNoiP6owTATR36z9pZHQ/Qn7pIbGSfswGD376xCjaOvWHC3bCy0CSh
MuQGm4zGATpcHpAysLpr9rE2Hp/tYDozU06NDNM01HxEFUGsuT2w6WKjMufvgb9Mv4rUfysciX/1
U+PBtDykI9C7q136xwvUnQMJ/slj85+R6hHa+yh1gxKPlLpJi/wJ9CA55SKDdVzoeTskX1Nhtf90
lf5FkMOYzW4LodPE6y1+7nNX6eS79kQR+veFRqdp0oAy/cIwvSfgKvapknrjRcD1uiR+Shx7vujH
ecKVaUwh2wnjLajyEx4A8Q/Pz7+4LLlt4ePlHSR5+/jr8/fDG1gkBjnhei2kHDAUtprx1NP3mWe0
dJ/FHzON1FimsIF6ZfMQuTRwVNh/GfyJJ0bNG3rdXVlmem+4PmuIsWYIFXNx51XMzoz/HwZn0d0E
UukfLsfvb+yfLkdn1cGxjwcS8tX6lP/wg+s0Twd24xRf1taX2W0/ZdUS0Is6r/ze6bpKxnpvucVT
1dtJ6JbzbU7l14Yb+O2/f2PDRv3L+8KRrhBEUXHfCw/R/scfpJatN4uBZ3Dws+RQFv2D5+i7OZ2P
MD5RrtLoWBFI36SC4goOHWht2bI3m/o1S5OvxK/pS62MY+niwo3MctpFneLLBE91wO9EBZzP+ShI
nhmcvhSthRMyUTgHFNmZuPDikFn6UuB6YC1Ueccizz9cbPZYSetk7xluz/JugXpPoR3+tetSdf7u
/+EpcNFnGQtN3jjip6eATunaWmq5bBafozicZEpI/csWstW2Hin6sgfjrmkLuPwrPW02jpaZ8xuk
BpHXfoWCjGB7inIv/VmEII/pKU4/iNPbILgeMZ59Y6C+XGrjnCzlMzf7XaRrFyBhgTFkeEMEuAns
7H5R/RU8+kPG4mtDT1MMj5LbDiuXO9pkoz0YCfMfXNd/TQ8TLXBcQspcgmJ1X/+0wlhaqR1STOvn
r5IPtotnDvSnItW0VLuRWfRQq678liaefEpkCpQRAdakdoX+WpNdK/yEnUFTHnqhSQYZw8Q3a931
E5akXWD09EGTXwY0r9IBmw0EtU6Bj6Wj3dtztDUfSnOWF8PAnwV5TNhUikMWjavFx++/VE4iyPkO
E97XxDgHOn1rvU7tRWoHoTnDYFrShzprkCwGmhSgB4bQv0FBUDW7I1e3ctNi7AzMG0LDmKS9nv1I
G4eGSutnHRjD0WJ0xf9XpJdWM4etUypATLyWyczCcwT1cGn3HfYtsKu7EaV2L5zRAYGRqQs3bpfQ
LntnXwxThEsWEy+r2pvJLvS+6Xp5JAQLgLSGAl9Opb7pGnfEWuMbu0QQ7Yo0FojAVTMMtWl+8O0e
s+yMZ0hM+mF0ghtcC/oMucIOHZe+O0WVCCaYoj9bovfDuWLq4a5Yn3RDjRz/23sOcy+2XC9kfN12
dnSc5h5GwpRfO1h1tkseFduMPMPnFTlPZRVjTisj50QvQ771akW1kuYHBSg43ZpTJ08cQAT4KVc+
RD7AnUoD+jdS+ilGwJLrL2SflLl89ejI/DYOVrdjt6tDdtfOqbFwFXRDITaTaZ2qSsnNRJEEHg42
G3GGBEjQjobzGmsZOVqItFWOB65C3q2lGT+X7rJguG8wQYmhfumjklIZnIybWAJuhVg3f8EXZ76C
m7qdRTef2dmLZufFip057eTZtsk4xOoEVBC42Srbz0WWv7RuLo8tR+3LAeBTaPfs71TT4Far8QGR
rLGr0B9U8GpRGvjQRulno9TY9Kk7ya7b0fU++ljRDYa6XtBuhyN/RhC9IV+ICV13HcCbKime+kbK
3UzEIxmcKbTo6jzkvV9gISbHXpR5D2eybjArQqzY2XVtwUxV+S736uQyH1wGOgfPbb3z+eQ8mKon
FR/kiQ9k1e4T6jYDPd360nPPjQFfs/DMCTlAQdog2zpyhOG43vctliQMe/vZ1NVDaqd1aEpZntjQ
GvvKGm4i0p70F7Y52xAqSxq6FxrL/YRfcTg1WlibGb//a1BQhm4jC3kKYIZvrDsiYt2c+657Wuav
MS89VEnS3/OBB0iW5d6JyFJ1oZTLLT4vRigbTSAeR7F4d5Wl43Y/tQst4Y7MXpMp+WaygMNo4fEU
YtJw4+tqjNoO+OWQvGal2SHxZxwyoRcRhxma5NDbJvvVfuKOpfr4C/K89ZJOi7OFXSmOhvbts2O4
+W0W1dHZ0P3z0CqiiUgid/5gn93CIWeRtMu2NpJq3Cxmqq6gEEwhxk18x0G3XMbVoq5MjW0dDh/l
b21ljFRY9s4rLRp2hQgiy3enyxmQAs6s1sHKTTfZOiCCxaqdbzI+r09JE+MpMxxR7Wxz4hrTBtUE
F66uZnPjDpV6s8pO7/1urHYuQZy3oukCJJiMC65zRuo/DD70KCLyYvQtLshHc0jLbzwdfC/ExMXY
wEJR2xzCCE/dWN3AMJtYD3BTnaZitbF5KjtT44r9KunUfdSr8sA+Qux7a2igQSnuVez7h0vobNlJ
tQuEWXd21qfbjoiPT40RbG1dmJTKlQPia21x3AWJMrkUUNZ8Bijo01981sUXWcVtnASAfzfOUfVg
4Wndp6C8t0Ambcps8WYt7ZLKzejynsgixR9Kq7rRziKPca/91RjOjQddfMeBODoNMoqu2poGJcuq
01NvpGI3Na1k64G/EARze5i7ERZCJJ+wjBDm8XLuF1nMJQeODAEpTZ/0zG1NK6f8nKTeQxlJDXAB
ArAb6E/1WGAiNVxxkhj8QaovmHZbIvIHO02WNbq+kLDrCkQfxxSPfHZYW5Tx/lj6monBs7IDe8ni
ivacic0sXEPE4DlqQnboBsV0FSneXphPbYmnOhuGq0ap+bM1+di8LBldVaP2zsDSplu5yMkixW6C
AG6n7kgdz7shk+Ux48zn0jK1NrlPLgFArrEFivQMeOjCNplMd0bpEW5ZjKJ67dwqmLcL1UXsh/qM
hl2BJIsZSyRXMnb6bSPyll2RaQAcxiznH2tDLofR7BWNcbDO7uslHTE7YmL0RyjurdurT7xepcbh
VX6kcDTuKcAh2FMPmlcfZMCUkYAk8UuG2zHfiqzBvaTzJPmcxSaA1iU1HskBcJy10fvCKUpzd0MJ
kPfNsbvpNhjMGzFE84vinc+IYyl142deFh+R9duHQtRM/vbMJ2qgjPuuLD+ZdAwT6NZUztYuzlE0
7dtK17dO2njTNm7NbNp5ZuLuJV16xaYnEHWIeOm4fznTJ7zX4wW3wtck8qxjazs9w+DyNXEkuIBs
qi9ZvPNuZmj4lg45CAPiRAAgFiL3jXUFErv+srCq3hr5Yj5Nvbc6zmyga6yc9M7XBtdvJVzJ+s/x
t2OULFTcmOpTkBYfWVdySE7m6kPJVaWtytXluXRnqWLvdXHb8kQN7fJSBnjcWBbtnLq17qo42OVB
64SeFx+BMA6hK0jw//szsPh5xGMgJgyJkc+mEOivLRrxPPmlFaWQ9QDn73WXsLlmlKvsFYFWG5vC
G6awESRsYmC28CWcjvRONF3M1uSdLTbrVz1vPnBb7fJPs/vPI4oF2yaQHuMJJZfkjH6alQR3sgTy
1eou5JM/Y1w+u3aQ0B7dJ3tNLm1LVQ9w4yy2ol9H3/82wXN9oM+VnpskijvAPr898NrZ+qd/CUsO
CZTBfG3m+69tn3e/K3nrf/l/+5e/tcD+g5aJfYhT/t8Lmdv3/P2j+bOS+evX/CZjer9wseDywuZF
Yaonebl+kzHlLyRq0SoR8ywTI9gfKqZjAlCycNigljloBRZf87v/y6MMxHGRlEwgRliLnP+Kioma
89M8y0SDF4uLGCwSmemfzUNAU+3Ochmsu0nGn9m/r410s9raeUUoLJ6ij2GZa9JYS3lPPwCVlpHh
UrxhJy+tSj/HzGsh/ov+YslUffKiWF070Wi/1E5Z3Dtd3eDxjOVjssJgx4ksNpJ/2u9ifL17NxtZ
HaVcoR+NGOuDWpKLtonmKy8210OvLpOY22DvU6TtNzs3rYdXuOr5yzhAJNw7bCTY8dk9Vd+FN0oA
Pn76hQ+sETqEtL4XfSy3Fpmpq45CnRrCRuJdNh5G/NEtTYazOjpqf/IulaLmLJvbgCjLMByCVnAK
r/jbBQLJgZADx5pg7X/zaA4J8PrcDAMwjZR/ridSQA0ZsdbN4Gj7LiiEEwLke5dOa94l1IKBcWDz
f9ba871DGseyDPOW4r50VpQfiGXMv8bK6G5Keg+POfGC/VyyjvTt/M4jfUX7aEQYfeATaLALiGlJ
pAkUulgTQHYS68TW7eYC1LtrvWbDcsWV8zYu1hAC1bkvS/uVjrWM6lild200OnRTAsRe4vnahR0f
Dl1OpL255EEGCKmzd8Rc04TaL4Y17GRtBNFNorfxo2m4HRsebd/UMzaDCEf+JWEvDAdeS82XYM9H
Kuy6L5s3XIXJjjamhWwPRdxF5dEgijE3zJuxerJWcJNIPY+1dC45SyeWfTOZfKdqtPnGC69GwgoH
25ENMUSNjAWdbRPUIxwICV0GFFtsnEV9oX0i/brUzcBpzjfv0N71KfKVs+b2K/Ee9dK5gqjHYBc3
9nEJtH0UHHIu6DjrnxtDsFLGQLGbqFrFwT9K92s6JQA9kL6qc5Eu9rE2q4BHiJzrxTPVRSo7Ttoy
5/tUU/JY8xTvqnJgZ9ouqo0whKA37yu0t32huGxMguFAnProGHHo2Cps/qqs8IInIEjBbXanqvbI
O+bpBQYLeesYnXjInEeAozyQx24vzHjMh9G0cE6JFFL8JmpBGm79gLSFdkeKC3oBgKteQ1r0A2yS
SW8bhVeJ13k3q2ofmOMFTXSf3SwinCgjwKYRG7qRmjOThfu6Oyvt5J5z+cHp46vYrgCHJM6bmbuH
3hiBE9ieyX+SPi44Mm55T8vbobfmU21kDqDY4Xo0ISBYzHEcszCc+L3vX/s1Ab/aKQZaUvzxwmyr
+FCmS7MVhiHADXHCQT5gwejTajrGjJJJS1SQLNvIubYcGT9nN4zE3N0QiaIIdmi9YzM1/iExiSYs
DtUIllu99prwR1+n8BF6+npRfdqdM7DcTMypuGoJ0L/OBrieKu5OsFRqRFnwWbKawY26vKeJL1CB
0yXRxdBlGeZQkky+Ji9bOtZzNbBnNTCqFB7JvaK2Xipsi7Abq+k9026wRV5ItioNyrO1iBdJoupk
V0F77i0XWqYakoMNLwr2ZtkiBIjmYSbzhKfOFKtebuLtV15IVRhJGkBAB5Ba05ELIQf45o033xN5
a9dQT8J0k3ZAIlVvXMSVorhw9G6ztvwMlX7aDv4IPkrGejc2wCaqpERgoWbj2mrcxzpNv9iGPBHg
4u0+JeOuC5R3q1xoZpz5Hh2yqE8mdhq2ttq1Nz7ZxBaNCdQNbiiRExywB09eQFdSm8jh+xcD2WVt
B8QFomzBP/hkzKzCqN+FeNG+lrlVHuchu08SyNOYz744ELU2nuye5onrj5Kx8kFYXXnV2Aajx0Dc
eqS14iIeHUJ0jZu8lBzMD87kqpCDJk6ZUuFZwvZDKpGypX50O5bIOaaBtNmtjik7h3lmxxa1MqSy
ULhqq3pKmzTmbneQ3so/MLJnI2CQqXLV3ESddyCMiENiclHfiGDZFHn21IJ/HX3ahL24gai7uA5p
eJw11EfLR2KXxbFUUux1SUGtbK3+ZFu1sWVaoJVmHBsPa2DfXyWW016UzFzpRpHgONoRPqdtypLw
Jh8M4ymP5HCSItZoMDp59MpxePYKp3pqjHrGeTZk2UuKkqHh/nifoNwaF6xc+kv2RfNBGyxl+BFN
ChOiN9ynxtW83tegFXmXc2Vj+qmEfw8tvQjX48M2t8Rja0XfAkOI97alomkUfvtCz1j0YXMjZGXZ
q4Syh16SUBBJTPdm6jP/mxkgZD9De476lD1nZaJ5Wf6dsCAFLHPFsxRZMvRM2NCNXuf4dKTvZ8Rz
BXiX2zVWghX0jMmxDbLsCPmUlLwXmdxeF3npIoeRlyUlGYwVGkXmXQUlwGmiP/llgUPnelIudhFk
AmFim3V4B9/x8+QhN9Y8nHM7OntKL/uy4EY71/1wymf+H51H3Cprh3suFlnBSzkWT22CnbbyRufQ
u2nLteRzCKFd1D2aDK3EKlbMnYtFTBCqH6Qu9lbFKaWOGY+b7MLwFu+iQj9C3lwaBxjhKgmwJtg7
FkiSpUS/M02buqycogg9MnSM9G9sHDN45k7JBVlSbMPEy8U7ZoHx2mBtwGozXesG7aBl/Nsbk3yn
peIAX++THF37ug8k1OKJKz8esQ3C70EKj8jElOyG91Dl1oiMO5zayKCvp57UfeMIhR+2XDy8JKZ9
XSb8Wn3rjLfsCuXeoVSILEyhdrrgKv5+6v1vO/r/ePL/34ev1fV78bX9PgD8MRD8OgL88a//f8wH
FI6ta8a/HxAem69MK9TI/UfeVf/rP74k0dcfGVG/ff1vw4L1i+OzXFi3xi4rzP8zK5i/2EREUE34
J0EC/uL3rIj3y7oSQzzBh8Dg8QMiymHAwAbGHtcVJvkDDve/z0m/Lfv/HTtVOuti54clnMkc7gse
y2P1H8BPXWeJH5ZwbTOVNtZummZ6/1I09NqoqkZCMOL4wu7Gu9iTxdF26+xxrhNKcljagUvMXthY
kQ9G+Q30C9WiWHDKaOYaTKkjdjNxE7SVvGdYhrLqeu59Uy7vo5/JI/GCXee3/nM15/U1ssBCZ0U+
3Cy0Zd8tVKHeBUnzWdFbfxwqcvt5I7ZDalI8Pyf4hnyIRbDs6T4QX3RlJ8dqrO7YrNCoU7v1U5RI
eapyoJ/WaG45BhUMA8tdGV/TvBrvZ+BB1H+33CJDYwzcEOHuLR1Qb2Qy7O2IYHNNgdcpzhD17a54
duERcZOaqYInrBlCO+eYU7PjgAoW9rijdpD4r5BACZ1I8zYBbk+Jtg2herE/50ZQMaWwzYhQHDtB
+MbmeHQoFO9yyuujj6SVn3VisVlI7CFUWYq/SpToSmMdIGwN1jlVpgKwlN8ndsOE1sxP/PBhMBjz
50WBzYCCmeU3Yikl3nUCwi7H+y2AaAV9wc+POaQYnKYotNwrEIyqGzojDkaGi2Qas/ZVzwx+3OGH
C5Yt1KRnSxXW5jJe0EhfXbrUOpL1nbKLEV73FThKqAZKsIazvb1TchTBQ12cPV0+8vF2XafmcAHr
qr6eJAixrpX2pxV4sZIzhNiWax1W75spoTcESzYo7UaaSQR0rB4PjVNXO8Id1cZG5D6JyHtIhLav
QUmhBBUiPzNnNgCQZvMJdauCyK6HA0CF4q7sZtqe5VqmiOnVYDbnz3OxsXP0taVq97w0wd5MwSMS
PYzFldk180MAl3N0U5rKJzMi3a/cb6TllzDKoJmnsfkxdJO7izx3ZEECHSHtWIWoC+Ea6RXPld4N
SeWjvDFma1mhp1mmvmKR+QR5g2VZ4S0g1k3Qs36ml00kquBcdBrxNBZ2uWP5A080jYJtGzNjifFF
Gx3z1bwM7nvTDVyDXlQcrR7CQoxxl2vCtGhVtC2Obx5FX3IRxTXFJdXJFZrgZoZTuySeuQUpwSvt
dtBRmqa7zLzgs1UX1b4KKnHh4gQ3o+Smj5swGjHixUP2mA6ku7YCYMUuzu3srGigOg8zzXcqBgFf
uhywMhDKx3hoTlE85bdFCw8IzaB6Y/Aiq6+IciZazV9cuj/PLM3mHSCL0Owg4TDJH1CPadsGVv6k
g+wia6vl0ukWCsSE6E7syKrtSmk/caUxxw/p/KpKQteETElRNK0ud/k4lVfrzXTj+aU4123WnTLO
Mrty9JubdqlbTvLxTOjTkjHPlefk92ZFY1k/NXggJQlbIDn8zG6mCvbxEFSLLC2uBjUt33reKo+t
RlrfFABfGVri6VM5WjSWjkEVqr5OrniRNNIHydA+IpliTkP7aYo7cZz63iKQOtFOjOkzrKBs3xVj
mVZMECo/Gyje+0lrdaut+skETRP6keGwqYh6lws5geaf5/n3LND8rfaG+ksUZeZNN3lUfJgyVR+m
q/StzIJOXAaUZWASAL0Cs3gMpjNbkIkYPWb2DZEolxI9yrFqEU3fgjqxiONWGTek2UhepK+XLe/7
1OW3KqeT3bvmbVp74roXsjU3KWUNN11rxRR9KtulRMtV2D3hxuTAxvKmPZpp6r/EERViibZIQyR1
FWpa2wgAeHNyH7d1fjZhFrBxNhN1M9qRt/XjAKFpWCr3xEtarzuk7CisGL912gItWmIamZUmcNwP
+A7aoYlvCkMAxLBG7yOg0+FoeqV55s7lwfNLEaNt6kvajpNdRNawavxLQknqq0tafWtNUCU2+czK
c0xNh+fIArdqlRhE4yrI3oEj0U1e5dBh+yQ2HXhQhIZN5JCUFpqNbw3mQTZZ/ZBmyW60GD9bTdE9
x2vW3z5H8JPJFmkXREwImxHNaAvVbPhMMnI+2G0qXlXGDRRQIOm0IChhkTpMvdADJ9YB7DvjIwY1
57Xt3SHkzuuFPnaK0Ms74v4lN8BzusztJ5Hk4tljpbCVJcG4ipJ1ZCtn63iwBDZZp51T6ljRs6Df
rMYeQFas1+/cW7gpgO3atpRdb/vM8HYlR2xmrfnew3KyIE7ANb53WAt8lVl68Pmo4RNR+I9JO1AK
MfdY2bP0DsfyVaqs0MlongfasxZn92xK+pRuRK8U7Xay2bEXWIowks0QVpq+uZssCrfNPqHzDdX8
jSWJv2/JvuEh9t2tOeXtPvEZWHM9mZczK1ly9OX4TAQqv+VZfTfETAEh0bIHeGH5vdestt6BLc7e
V9RiwPFOd/x2fKJ519idyAnqgY9ZQNPIml0e1twCLpvKvQQuVG1HW8d7UhvDRblMHw5mjQ3ztbHV
hg7ho3P65p66z+acN7tYwlHzKQuhpPyA94YG18KtWllVw5JcAgmaNjXZl3NlzROuH9lsMovshgMc
MSw6STEtrvnQAuR+18bFcZiH/lK5RIewkVwUWfamKveL6OK3JVvnA65pQTf8s0P17Z0zu/dF4Faf
YxM+i3I6Y1t0UX7Ve8N+ZhO3IVAeXVF/UjwsMkrOJPJ65MU6OLatb27subnG1dTuKc6gDjd4T4lG
HTVtuZtCjnpXRv6rbHR6zHrzPV+4w6916AXUCxbErDEW9WCgQt6lZAFOMjXMm8Kz22M0GoCxMH5f
aZfPGmo4D3kTtFudW2+tmpM7xwQdKvnSl3a+VFNivc9EpHYLOcetk0/OeekorhHp7YRuEJqtZl38
P6PJ9wXIP6wu1lQwydq/H02eip83F799yW/TiP2L5dqYbQO+j3BdE5frHw5sHws2heR4pADaSv7m
93nkP9k7s+XGsStrv4rDN/8VMnAw48IdYYKjSGqebxAaKMzzjKfvD1JmtaQsZ9mtm4yOn+Eo26VM
iASBg332Xutb6rdJmYxEmO0wf0egUf4+u9AUohwQxfKzV9n2fxY8bso/uYRZcAwUlgafU8dbz5t4
vx8ByzERZnTKFFp/lHCFves1QQIX3J51loXeVSB8Ym2q9C5rG7qMsNVmPJR4bMX6wUoqfScDmnIU
tivsFHwBF81KV3rOzp1BxnXLArYBCLkPR8r+xsMNAi7PWweFAs0xa8hOYJ7rjBbdz8RoSK8sEwuU
/ytLYxzuYlPqHRMfpBMkYbXD6JStg5YKxg8ab2MxTMfUFp6o8WVHjuAsCqTkIFVgCbmb7xOvHRxX
As2fITImu7IebgaZUGD6W8oSA2aNAwcNjScRv9Ih+HKS3FVIRQOqWQehOouq+LKM+LAM2KWl5zKY
RZM8AYeCfJum8ksTs1cxIophT4x7rYBd5esv2KI6Au3gYao1xZxq9TWNNdJah7qFK66MWnVsEAGn
tfp5lmiwMpkmlEV2gqZJvwhy5EZkDJr92hNEYGoRFOqM8CSAwCnvYgA4BjJR2SdTpCbGW0TspGzK
o3ihVYlyQ8JVNubSdRHS3i5fwzmxrxB0Q5skK4qaxyrh7M0U5ylLGCfhnJ2A83oaR7o0rgoNdwoB
BUfSvHT69L0EwT7WEA5NkaED6/DKleHyZf7wkPGM2MokRjENtVYFe08Umbl7MqQsr4OPdlwhm3SY
QkrHKa60fk0u1c0RQM8UZwqIiyqx7G6rjKAwMDbdEiyPthVTEKqEinSOCJm+tmXU25G8VKst92A1
z03EW8ihdmHTX3luRjkcELPajNa5V2I386N+qXmpWNRN+JhATJmZWLlhCI/k9GL8buETTimuQVCR
TFWBuo9RP8nD3ksRPtgdS3KUnQLF1OfdlAjboVGaeb1/Qv24Lpv0iD3cOsrM52pKk02mXFmT9sFM
72lb59JJhfDzTLiYi8MhzRealmez5jWh1uvLZptzFjDhlGxZSOuYNq9w5HPibbOytVbkwbRH7I1u
UwLYFkKKTrIpFpdLrTou0EySd4Ij2jMpMAQ3D128tlpFVI9LTU14+xLZwMmUujt0+AZbMnlnChpD
UvrulSmfN0nIaZkSeysFAH5B5rMxpfnWSfaih4o/pwRiGxp5yqwi/RfGDvRAoxcrg2TgZIoIdskK
VjyYackUH0wAClTIomCLAYsfK+Kz4quEDctKscUb5c8ZtTNpmkKJqymeuBjya3cKLPYQxyDdnW6L
Kc4Y1KFKKcDgv5nCjrFvkTrcRBQDjEf9piiXbAPDjTvFJLteR2OSUrgc8UK2ZCmXU6iyNsUrByX0
QrfN3UWK/H5pAyh0BkZmDl2QtUxCc0FSM6Mg8PK41E5fA76anlwCWwm4p/F2TVHPxMYc6KdjG4zK
R2OKgxY68b2qtidtfW1MgdF1nbCZ1puDrYWkftpuv2BhWiNBeagTsqRzpitBHd9lCknUkbkjh005
NaZduTLFVUcwDGbdFGHtT2HWJY33TYiePZxCrmnlimvfqzapgRLVpgmkYFwejJDZVKuZbEHwispT
cLZbQCcuYRztLW0sVqqoz4KWRo5mQ/3LgoiNmcUlCEXu0MWE1sD4HeYNlLZZ1be3LundTJjdS2w3
d4ikn4g7QMY3RX0jzosdNCop+iosz65M8nc/hYMHHagcNLWKI7vGeaeH4fErLhA5Hwg6mzAaeYoa
r8kcF1P4OFDDNdqfBKgXweSodEsuWSnHP4sT1au7K4Mcc60ELOVaRJtLRokBPOluAaeuYGUmBMUR
DmzAvsSSoN9XtiBlgEeLPMWmt6G1S7G5GhF5yFGzRsuxaqagdSWH9ztwQyw60S6KIN02UlNs2Ayo
judzWhhXems9zXf0gSbEcbkNVLWDhD3gjYyhYllJfAFyC2V0UPFoDAjGcdvwOEFDsypbt2SChQe1
0VR5rsQGqfemNyWznBJU2jltobEwmNm10en6TKt9HbqhOOiGrcwSsE8zzcDYXvBGGEJEDO2a3nvG
Y3HXYQRA8UiOauWL/iwcSMPAr9ypCrxKKbSDrSLjObcL/V6h9XCMVtCYmVGXIyX3qkWVoy8gyxB+
hp0ES2gR5SImphTsF3lfacsjT1hFs3RdgJyZCs+qI1AJ57HTyPINI/XoaITKMDdoDR6n2JOuZMi3
q2EwLiuRI3oa2Y8M2oGJY7iv/fZC7fWXnABynNbiDplUuR4sk/QglhUIWPsODQBD9lA+iSC1OcRJ
uiu5S1We5PDUzEJP1zzBWGYTiz0O1u5AgqPcGe5d4lYYnCs3QTtXnDcRSRKWyXWlJWxrzHI8Ju0E
+eAoHtXRzJw80p+K6e0PjXjQK+uu0TTDoVE/K3sTOHAa+UuhcrkXJbSaVgq7fQwveUbXgvx4udx0
WWqceHA1fQYZTiCSZjmOXrihnmcZ50Zi+KZry6bhiRUNSsayre0qxkP73IdGmkssR0XPwzjpJRXk
M+3dKt22DMDnJNRkm7yDUsp0TD5Ks65b9HF7IC242GfjSK5mpPhLAradMIr3BCulyMmAPafs+QIF
ZSczQJyybGdS5TnJ42YeT5NyuawuK4sGI2ZaXFLBuOq16hG181FZxXdmXW57vb8BTrQPmTl1RKha
kfCdXHNvxzi7qlnxAAlRlzFcc9l0dcNCrV2i3LtI58mVTKVWXG7pEgTUW2bDhDF5GgMDTKLWM+eV
qk1RaOO8z5uGbMiXyKK6qUGobbqC6NiyGKDHsjbRi5zCbYLYUeHM9GXwXHh8MX0YVpiI/HmZ68tG
TeQdEjTUgXj40b8iwa22iLCI6vHS6yIly2ZM+rXhjdmK1DsG9K1y7sqiX1QGC3audgTA6wiQr/1I
PzQWQcOxMVgXGL7NWdm5iDlHOd7kUgedQ4FQneWBv4q7bGvjQiQUQFEXDHcoW7jheMIoJ3qs3KiC
51Omd2dlCZoWoD5IvWlfN+KbWCJ8QLUcIzukr1N1rb6jmT+RbJpm61uEzZBnuYDc+eihaycN60qL
rYQsG1wehgdirI1bd4oKPhmtVl6wh4/XQ1w+ThpJTjxPtyYbjiAS0WDM9fuESJR5IuCt6aNyUIp8
TS1xoaZ6sVA96qHS9W5pUF54qCpmEowe4gDbhR9ioPFaP1q4bQlvvbTDPVBrl5iVLJlj2xvgHSQp
djLpWY7cZ1sOSJCa7nBVGWe22h4L8qkdWVhrLcq0BYibk9Y3dq6WXE/fZOzy9uAPXZi14LkEVHvQ
tRVf7YbWsUkmZHrVqEJB0KtRDGZJNYM5221cUXZzZNz969A44/twGADrjhKljMUlRvh49A5lQdUA
w67hLoC049nuc1gPD/TKOtBMnnBylVUt89D1GI05ZcNY4ULSKZr//+7339n9TnZiNqi/2v9ePJTP
By99eD+P++Ovve2B7W+WAueKqdc0lbNlhaHY2x7Y+gYFy8YMOzmhGMuZ/OTHHpjMQnyYFnF76E0w
gPKjH/o9DMp4p3hU6uiUXtFu/8FM7ifDIw8wDIYqyrFJ6Klan7bAmZGa0RB5IOsjY19G3C5RAIWq
1drzQDfThZLLhTPa3nnfBneSZVzmabN5d8q+zwn/ljYJ4YBpXf3j7+LVfPduLqi8vglb5vOolqWg
cvy4Dy912mimy603uslDTuNw2lDImG3Io/M8CZNJkFLEGbdxrj6Eg3KBOOEmAoMyMwVPsUBE973X
nnVZzHjMuBmVAd5QSJ63x0Ow0y/7ICerAGMIz1bWY8s4He3J4+Y91O20BVPRWGv8j0qKT60GjFDW
JZdjkFtMyB5UJd7xmMR8UolD3VgnTH+Q7UYWGbV065Fep6cUXeeVCMmbBk4vUyqg9kMKEYG1MipM
Lc1zKKvbyitXlp63M7QaS5RW0JKVcos1ypxVbgF9U73OvOgszqfck9Z+qmBzRaG3KGwMlREJAojS
C6ev850w2rXJ5gjTSgMZeGSk2sCiU/3mroAWB7ShdKpUqldAZffVqGzkHs9ZU3sO5BV8fd1579rP
rd4ToWKHx6gEb7CI9QR847oK/Tvdl7ZdHd63bY6QkX4wrBHd0dTuvBkyLhE5PMY9nDIwza8KqQXk
LjgTkirHCPIiRjnSTJ8cnq6aC7a9grb9oC5Rl239YcoBDNsbTU5PA7xwOFvNM11lpprQSJRr9Ca+
cdMM5LPJxl0JZ14wHEOK7/+FDfFPLn3DNGUaVEy2oQHIn2TOVWAKCBUV4nmC3FBUojDilM0IPn7B
H3nBNPS0bvDFuKG+ogPh8w5pV/z62lcnH/fHSx/cgApuCp0uyMbPVl/DymUvZHRHGMq4a2nerMcA
alHsDTslEQTxhUHrUFBqs8it2eTlOMrq/DqfolMkFDmzFBsHzrpjbBv1rOa3OKA8HNuUAdom1mVZ
Kpd1V6zZVprLQrYv9EJceSEJusBLFeZkJbkv1WICg8+sAcO98ID0ozIs9PKv3P8/id6nENYJZWlB
GVRsU2VVe99vK0fGyP5If1z04d5rsn1Okc2s1V+FurlLtB7CL5A8xQLcV3Q6zF/vqRCk1A+ptWtR
9s1Ut/0LQ67+Z98AGgeWYB0ogCp/sjTnXeaVvjmgPptsZmrWHBdVDtEDNrQTlsn1OI7LaArYxvzV
RsO9QXKNLl3CLVGXSUbtSSq8tTJz+z6Xs3tuFB7e1ZU6pvds4I/A/cyBKNFxqkEbdYzlo5hqOhuM
HGtrdlGL7j5MxAu4mCWLyxbjmQMI7dFqtFObxWOmK+WGfjiO/QyKW0b/hDwpD5ZuFdue01fRy8A0
eEYBttNlqZ/brv9kAVZRCT/QfCbeKV1CfD7rXIulN8kOShqioP9s5f7sYpi+UPgaNr1cnS/W+nQL
sSyCAR44d42H6SfCtz8jPTN3uOJ6x24eQ0tdK2N4j2WJN5HBCSeZZJ4l4ba0jEcWyn0TaePs1/eU
+dnEP70rwI+mpdFe5g1+eqY1ZmUoqcw9hUIOWnmw04iaNkF4evC31XY8TW1dJkyww4ZrZ0+tdk3C
jExvsVjLkvXUSOKk9kH4l1m4DwJpl5XNiZFmq9QDpiYb4z433UU0hk9F3rzkWrUJI8mbeRZ+PvRs
0xzuop5UWYlunIUwfSN92GVDdFFHF9rY7lzdPjD73HkuHA6cJlSGKqAc9HzHXYDcWLMvLLM/wyl3
njTdIghR0Nogf+tmfGJGvk072YeTECw8V34uxUDXjwRRKITgvMYzu/A30sAm1MLVqwznlpee9lGx
qG19JWJUthTJRjLyL3qaG0za/+rs/7ygYQlgPK5MCc7QUj7e43acdl6b4MmGZ2iR0xTfV3qKdVI+
oY150dmR+hdL6IRk+LSCYudXLR1cAhYJ89O3HWWdq48YqiavG8+JgchOQ46OX7/euFbZ6OGfHIat
VvwlTuRPlg6sFTBm8Fjw31gpPqxnhIriA+2hQ/KBo51XFWi+a9bjX1/PP2Fop89l2UAXKASx5Vif
TmmBmaqTPJZNDAALS4JRajAknYdUh1c8MVDd16qyUNBPr/NIGbnEle8TsH99p09n8fNZti3dFLA8
KEp/SgsjyUFSCEZFXzMiFx6GaJeJ8aQnhnL6fsNQnInG3cmYATwlOK8rZAeWxsbr1+dCo/z+8D5A
c6BUI7SCJwlDIOPTal2bYmAqC0UboBYX80DXLUOIzEYK2x0o8mZj0OeA1WHdq7ndMeUXFGuM/nnK
C1xhRrsSnmgImzG2XlweNWXiLq0J4DUwysEdDQSRWQ/DkNYzOT6TxU4cG33VrtDPXTZI4pH8ljMp
si/MoDqTc3sbog5QqB9mPV8QzC5aN6ktvXR06HT0twKM7hziWU+rgHZVliNMVfw1+uxrtByw90g1
/4t7AqfW5y9MYC+DMyBT3TPBYp/x8doUXeUzpGIV6pCRWdRhbJzpU2Bhwb0qKPB94txY16pqp6XD
pUuCQZgPhRNJ+Pt1t3wgte8Z8ib6z1456WPrLEz6Iz+QNkWuXoUtKYNDrpuOLqVL4NXWJpOvJHh/
gQIBdvRIcgtxkZh2szRB5kOVt70VQpuSQjXm8vQr35iXdf3QeTjmK5/wOO8Z62gz2UyRMdC/Wfoj
1knbbFvQo/VwbeGAIkVRQSwYJW7JtN8MKE8TDKGztmoSUg+CRxv6oCOF2rkpZ+DxQhisdibDpeaT
77Djx/PWz9qtXIz+vWJ3RLjjxNS3NBXMOY7z9qZPh/TeE7F6guVWzPNcVq6IObtC3YLyv0ZG32rg
9bSuN280d1S2lhbd41wgGVgewtu2NZxMQMPMWsVFMKiFm7yVT/PBd3c6kzkgjQjZ+/EeHsfMHNxy
lYSg7ZBNOkZgqHMifZkSKBV2APN8VJl9Cfs0TS8NhTS3dE+pcgLEaG1oKJiVQD3RYrMF3an5TLOK
e/C/PrnG+cKFGGHVQPzpgRFFZOT3lldfNxGZTmPsS+e4C3JkDEO9VHBm3cRyRAuGAMpIHiwolQrh
WINHB2Rw2z2WX6AgDFo2caetDWsKCDYxUdr9TRD1KABhI/pCPskybLZpzYWvosvpNXwYo6YMDmIt
SCoS2508wNXSQmBUAWgLqZiX9KrRXN+pgK66Xm8XaPmODbZXrfAfySahnJlglz0ay6rxbpKR+omI
23remqR8+YGyiw3xqOsCjG6jPY9ys++DPj2JfWuhJP427lTsFPIpsecOUMNb3Ba5M8QMGrKRuoNg
mXMM3Je4om5k2t9aotFXdJt7on2fYvpCnTHauwiSiDuB8XNlBdfgoPoJ+dURcfHCv5XrQIAfGYJZ
QZbmzBxT4rG7e2aZRDb1FX2nemf3sYZijJ44NpFjpts4dwYXn4w6F7J+zPvB1B7QiTRGKl5H7Xoq
E1fPrCNvQIyXJWN8HZUCLSmERsDniI7moWHFu1Ak0JKERuB75roQTGX4iqqcrEw7Y/wSx+0ytTDC
ShFJ9aB2q43bdQNuKgNbCR7hld+YwzHqVfI7KBvjlPOoh6O/oC6vz8u+JbytbRgKGREOfCiyTs1U
01EaZEJl6sn0pAdwH6X/EAx6tE6UuHzOyQ8AdZEnt2MWiCsqBM8hZa+FViDZJ30VdE4Vxwn58CWT
B7eLUIlAr0zk9DEPkKGhRR/5ZSrp7npRI0zndKOHSpQjUNXKfTMmOZWZXUTL0QV847fkdzjkp8AM
5BwpRx57j51iYjJpW7t5MmPYh0Fn3LTdRKvgieLVczza+qYK3GFT1qG9wUdfzW3fl9dG6nu32TiF
centBT2IGq1tKuBFa6BMUhkpPW4Sc1XzrFgFOL9VbewIstBQJ8XmsCfK6AaAFbiMrBkfWg92Dvyo
E2iKLhJOsw5IzFZJLkV6Q6q6RPS6hLqI+y1fyLyBxeCzuSAA6ER1S31hacxZBJBXoJptLV+ws4KN
zM5vUQ/2rGMCDuQy3YpQXDZQPKoAJTSOKqZVEUO6iMmEfanp1Q2hRfiiRs4WbNe94Wo3CfPNMDGO
QT5c5SrTihIaDPUuj0GsIMdtEN8zoTXmGD53ZJ3fEiPhL0ozP/WDYJingtAM2snqMktUvMm0IRl3
N08wbe5dId2HPgdjFjenRUB2ZlthdcgJ9mt1f9XEaoOu6Ti0iqvEa04gR5HF1miPmgRYvyovFIzc
izHWb0rbBjFaV6TBaztw3ctRx93PWBMGtoKY1LNP9XZkOiGFLzTu59LY9Xu1ytetkhwYQAVOlBi7
qq6uiGqzZnkt8pMOT1Gq6cwzIcjOmsE+pF64HwPGX0N72wOAJGLGu+oK5rthr7MOFcBsoV6d0QVH
FVAndHYzTgzw2p0VxC+lj6VKk21Ebrj4oa0tJTQRbsp6oLaMrTVOQEz6FFfBGZ3mswYD2iJNmcmX
KPRw2dG5ZmNiE3YEGuNljMrTNkBgrhLENOgIGEZzNcX1RaN027KVT6tsUWbJNXwcG0Vh4fEMUYDC
AYqoCMXTS4UbvZGrVdIjKYglbcuKiiUmlvdyZ5WoZAlQ8QE/O5WeoTNWx71CaAlT75dGPS2a/iEX
IXmAE9wXcpPTCO2qo1lt+dlZVLR3bEhqqqKAOMKsPRCII45GPdz3DFxxBbIHTGTlmIv/TrWby0Rk
5bo1koswDdf+6B2VvY5ylQzXQNaJ+BPXbWDc+mmF+tAkP6FA4h6V47OviWegNcFMK5obpfauspC9
jJYMyxG44EzLCSQa4utcqu5pk+6bWDm3SRRuE/ZwJmjjYGTeErOcB3DcFeUlYwihDRpIZ6Pdp3w/
LdPZoE3urTZ89OX6tg2sCwZx+OLwz2aIyzVzV9O2nSVVucrY3npBcunr9rWNyiyumd6AS3YUMVyw
ceS+8AtQRySjGX34Ejf5M7qfDdOchwwjNq29fB2Jblk0dAaCsVlk7VM63SENcy+yZDq2aOX92BS4
gqT0AjR5xRgJ6FBqU024lSNFzWWYV2eh396YHadFlAxGmwEhjujYN2qB7bDVpC9k1OvQA6JnWuOD
FXeXqglsxOteKFuOcVcTjNvREICWuQ5VdsWBfl2oJGOVBl6rlFGlL8Lnye20gD6zzOgNsa8vnUzD
7VkY2iHO/Mfa6B5Fa8NJxbxoCa4M4D1YHRkbV81RFqHVrqz2FG3qQSraYp6F1JRElq1brZCd0LaP
pbY/RKMC5kC5wuN91PXVLrby61Jr7yOvpW9gkI/dDvJtJiH6L7zLwqAx5A5kosku98pIK1NPvYNe
TVMit0Z6FRmXgZyCjoGxXYzerea7LzU6AB9d9qwMaieyebTkSX4ufAP1jZFsvM6S54U6yRSmjbLR
nSMQOKQhOboUc8pMxca3LRuzduLBQvbRNgsS8K6TylRmPBFqBAgM00tqCafxIUjynJWwcTOGGwOR
HsWchVWSSekCAgQzxhHNgdqZ+px9JA8xJEaNnNEyganra5Buol4lE4KHjFE1c8NnGGkk5dGY2T4Y
LBWOCDSRRRuUa2ZK9BqGdC83wwFmwFYw7qVMO8lKfadYwSWhyGtfSYFmI5JMSslc535bO54qLqqq
f7FC/9xnJLaROIMKH92v3b2uEBOnJYrhYJjm5uk0IkhlDTPeKN/UdRXP0jRniS2jh9aNjjOiyWfG
FACW4BFw8k5/VNvkPFOoW5rCujKxBC9Q68aL3GiecdJxTmUA062ZXtQmqmV5snOSWSzmQVg/RxOB
k4To5JYoQ7YhDesIglJqAYb3FPMZ4RmxSRDWqF6icws2llskNzWN6k0j4PZBowLZEYTyTWG158B0
VDhY6EtKkgHkNjkuSjplHvUfAjB253LWXSETGo8V3fSWRZ2MTpkw0Ddipsyw4H3K1QZiMZoYD998
QXoEmCOuEVd5djNWBIPzuVUBCbK6qINDmEF4Kcl6QlhlxUA1U0aKND8OE9REWNNx3431TZEI2u/m
MHAkZLF6ScKZbR2nfc6GAPori2yc4wQSoMSvs4h4Y68OrK2NfWWGBYGNit9LfQsjDe16nuvqkTqy
d8XkMuBUyejYO25uIxkbtHQGRiKnZOdDqYHwlnyBt6VZ105eNZdxrD8YuHQblRgTGsDRQ8d85Ljy
WNLkmkLPkLE+TGlYsuUP86HiFhB2dImyl5hA35RndNwEezdVRxxMTPuAnCXS3ZvYpTMhBMJE6yzy
BkoAZdwxRSidmACH46qkaqga3MNaGOJKD9g69LJMieznezby0awErzOLJ2gkDydtso3emUPWLSSa
ydzbwUOa+S9uktQno4uEiub+Sx/qz2GinJCpBt+7w9/VtU+kJjIlwSmJQhM2l01lX+gV3nXdv+sA
4M7wILBMudlWNxgtgIQtHLVA+ufLYlcOtYMXlIg5y4YPB5aPHJJiaXpesjEJ5Lpj4oI0wwYbkDTU
InapLQuTbQXhldVR3vE5mrIqNuhKX7g5dNpSYXjkeXm88aWyX+EVlu/akC/D1sZoYVXduGev2J8y
aevXY+Kv2NgTAUu4OdGDNBdiFFdDXc2YhE9OHCxiNX+t1p4V0zWXWIaCVVjx+AOrubMSeW/VZnmS
K1q3lmTtqI298yrxDtPGXQyl5EDFAiqWiju5RXSSDZ45DxtT3MjImKZ5DtA3MW6ICBmXZk8+Q1R5
9kluUxkKtiArz9Sy2lEkkoiknCIhyhrKCNESt8BSZk9grXSsQWiplVSTWEeb285GYnStgQAYa9wp
2b1nULFNCS59yqXlRQ/9aMRLvjHCwlGuC43VURPKpZQSoWoOBZ2kcRAk49xx3fO4svTbDGLEzKBE
Q/fv08stCJCAfPEwlu1xie5lZTb3voSKnJy1l9rE2BSBT2KKVGTMyYfGwXG9YqIwtUirDcGBndOA
T9gPoRGucuT/hWah0PF5PORlwt5WNR23L6CAeajZF4o6+XWsyAmzhNw6bfB3U7vF4aavl0A1ooXU
K3R2XDFFGfjRZHiqAbWO7pmVd90RELJ42/oFOCYFijDOrfpI7pqjRFjOyBZ6P1EC9qQPFCd5aJLp
bKgHWxTqIqngQUoRIhE1Q5MMHziHSpjK5hWYf2M2oaBeYYzFWNJvRt7QWfw2O+s3Y0KpFY/DUiPg
iAmkwHcZmZepBRd+iCka6qRHdUWqRRywA7C0o2oSb0EYMdd1DeRfhYBBUHRdnbg5XCkLG/kwC4u0
vQrNCidFmRGSEVrNwsO1bUYkzDTETiwK8AqnQ5In6kzzdXJLanNRwbrYEIhhO3VkywvbJtTSKtnb
B5LaHqVJHc4VxVUpxrHAO8xnzkC+NMAypGopyNW0mpRJYoS1uq+1DWSYvdkQzpwXyaYfyY9JGtKI
QlKLm3spZJCsKvjzTUB+82nDeZQVenukG10zz42cNAxZfXxNifRtS7oug+DEyo/irI7XkSePS3Td
9gomCCoQsvTgJQ5U0ew73E4h5D3juR7GrntsqOGiTRJzkRLtu/BkPXakIdTYTzXyDCdpNa87e1sT
VbQeekmj/B2UaV1FPFXKXPhugxFdldrjXtSPRa+0iHKo9XqkVTi+G36fmoBRSYOrXsZiSYOxI5AY
ChpdvOaogo/SdSYoakB3XXJL2nI1d9mnEQzuq6vC91XibBg0p7adP3TVqC1quawXvifdhGl/KHOe
6D2a0HkeI0X05dEBUUX8T8xd09ZEmAvjBSqqAU0Fl5KPX3TNU+BJyWqoq2FOjHli7G29yRYKiaJP
A9zBYwJkyMny7XJTkSK8SWs4W2Oen7upEp6mhTgvQmvYMTAi0kkSG3uUoPB1iXbW54LchEqqViZH
nFdNcedKmkmCsMdepcZrImPy2WcpV6DAeTOXCJFxpfgFpMMOrMY4U8xJ+EMOzV9MN35qPyPLQHxm
2UTCoZrQpmHEOwdzo1WgAHWe2EY2PkmeueggrMwzLWaJc63LXze7P082kIcopkacEuoQixHHp8mG
FaHoGw2ot8HoLfF2H3eJSXqmfNp12z6pNn3enzfBjwnO/xkj/jum10+krj/86BPH61Vwcpn97/7Q
D1HNnx/oA/rrKWvSugQkRox8+l4KRO/93Tf+x5FesWO/OkL8AJ2seT784++aSvoj4xbZ0nDh82Le
EWep9/3HQvkmIFqTSTP9gxc/xq3z7gz9q3Pw64/3MxPt5+N8+AAPz2SQzoOqLoOn+v0pAOxqMhX+
YCF6PdbPJ+HTMd6dBP0bc3lOAzON1xe6gXcnwfw2ERRM/vH200ks9XudBAhpE4nhqycBrwCcBmEg
I+PFQOfDSbAVxUY79eNK+O1OgrAU7e1NvU0df3E7/OsrQXyzLfjzyL/eTgJL5ruTwO2AZczC0fX7
fXobC8zXLwEDNqOJVuXtSueB8O7T23x4G5cd4oW31xt28DdaDLA3T9q+r90HGiuiaqkal/vb68NJ
EOKbTHACUIjf79Nbhv7lpVD7pqkq1wDK0T/59NY3cmtU9ufcF7/XEvhHNs+XvnzV/KZbpmmgi/34
rWvfBI+HV0XZ7/W5UfapX/7SwfBgrDYJC3r7znmWvLvvueQZfVMgaN9v/N+uCBACgcxX73uDUkfl
ZeH/nV4fn39C5b63yCSZNGi/2SVAXhTKoC9d+NSBqBvQzKIFeXt9vgQQ5pCpZOt//Pj3Ogm8+a+e
AuUbAllup8kAPr0+3QXqN0vn/kDC/vb0++3uAmRxk1zpq9eBym0+cbreTsKnAkiduL+cIeV3vQ40
gV7uqydBfDNAZvMfJvDTi7P6fj2kQsBuoeLsf/1Fv1EBpCNe++qHl/F/yDqJYKwpHz81GGY2COrv
d+FTkr8VJF+o/GUqf0ofvvi3C//T3W8AjUCILNBHvr7+g6/+37g+/mgr4PSLn18bCsGheocP/8s/
8GO//fMBvu+jN884Y+gXfPiDE5/j7dCHPxxL//Vhd/S613/3wx97/9ff8/2vf/+AP//qD7/rx6f6
8S/XwaF8KJ98cgYnVvr3tzlRFf/x938+4qwdg/cb/dcF/n/eyD/+/uFtvrvof3Xc2UNFqOMTvZv3
h6bepXr46rF/wVn/49z+796185DkD+kngvvrnf7V97xIpoxL6TxLHj65zL5vpb76C5YkTMaBdH1I
D2Pw8LfV9P8+nPvvpdtXf8+OjlaT/PgSX6/1t3bAlw8ceM0neD5Ml2l78OUjZ8kj9r7hx5Fe3/Tb
Lv6rh95P99When/k78XBV498Ghye8eB/aMF97z599dD/zD9fG8rbuv7VA1821dND+uE8q28l85eP
/O+RU794+1/9SwjSFw883ZV19v4q+b6b/Op52UPuqw7vD/y9LPvqga8f4vjwt+f/98+s+riEf28D
f/X4r6G/H66UP/oKXz4093rwaRH/HyvvL7/JP3u+/tGE//mp+6O5/md/7WNJMf2Jp/jwUP7XfwMA
AP//</cx:binary>
              </cx:geoCache>
            </cx:geography>
          </cx:layoutPr>
        </cx:series>
      </cx:plotAreaRegion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_xlchart.v5.10</cx:f>
        <cx:nf>_xlchart.v5.9</cx:nf>
      </cx:strDim>
      <cx:numDim type="colorVal">
        <cx:f>_xlchart.v5.12</cx:f>
        <cx:nf>_xlchart.v5.11</cx:nf>
      </cx:numDim>
    </cx:data>
  </cx:chartData>
  <cx:chart>
    <cx:plotArea>
      <cx:plotAreaRegion>
        <cx:series layoutId="regionMap" uniqueId="{49EBCB04-AB48-4BAD-A34B-D67C56E9771E}">
          <cx:dataLabels/>
          <cx:dataId val="0"/>
          <cx:layoutPr>
            <cx:geography cultureLanguage="it-IT" cultureRegion="IT" attribution="Con tecnologia Bing">
              <cx:geoCache provider="{E9337A44-BEBE-4D9F-B70C-5C5E7DAFC167}">
                <cx:binary>1HxZc9w4su5fcfjlvhyqsRAEMDF9IgZkVWlfvLb6hSHLMgmQ4AKA66+/Kavtkao1tk9cx43jCods
kwUigQ+5fZnUP2/nf9zWdzfuxWzrxv/jdv79ZRlC94/ffvO35Z298QdW37rWt5/CwW1rf2s/fdK3
d799dDeTborfCMLxb7fljQt388v//ic8rbhrT9vbm6Db5mq4c8urOz/UwX/j3rO3Xtx8tLrJtA9O
3wb8+8uN1bW+efGqtTdFc/PyxV0TdFjeLN3d7y+ffPfli9/2n/i32V/UIGAYPsLYOD5ghAoaEyIf
Pi9f1G1T/HUb4wMUY8Qo51/mPL+xMO7H5fkszc3Hj+7Oe1jW57//Pv7JGu5vH8BSD16+uG2HJtxv
YwE7+vvLo3AD2/DyhfZt+nAnbe+XcfTm87p/e4rAf/9z7wLsxN6VRyDtb9v3bv0No9PWfrhxH+/l
+2nwsIOEoIQjStDnD3kCjzzgicRJItnDXbSH0g9J9DxAj4buYXN/5xdD5t1dcxfanwsLo5gzGj8o
jXgCC2iNiJmIUfwXLvjL1A/K831xnsfky7g9QODyL4bHpb6zbRPuvmzLT7Bj7AAliIFBTh4QAU14
ZMf4gQQDRzAWfykK/TL1AyI/ItDzmPx75B4q9zd+MVje3dT13Yvs//yr9eHnGjFOEWEM04fdh81/
gg0VieTw43lsHqT6+H2pngdob/geSu8OPh786xeDKb2pbz64n+lmqATt4YngUj6HEE4OaMwTBvr1
NUh48HAP2vMjAj0Pzr9H7uECN34xVLZOD7V+cW+jV4jUdvf/+5lKlBzghMJHiOcMHKYQqAkmEsGe
WrYHsaIfF+t5oP7DY/ZQ27qDdwe7Xwy4U10MP1WbIKaOKQWFovirujyyd+JAxoIi0LWnSP2AHM9j
83XgHhpw/ReD4k3rb29+anpDD2ImWSLQs1BAoIYpExJJ9hWpx4btB+R5HpKvA/cgub/+i2Hy1v5c
XxOTA5mwBLLKp7kMJgcxeJ8kYXux2fcFeB6DL+P2ILi//ItB8K8PbljXn5m/kANCeCwp+cuZ7OUv
9EAwyGyo+Cvr3MtffkCe5yH5OnAPE7j+i0FyduOAIPpiwH9C/kIhxGKIsvt9//x5EiODe8cxAbjI
84bq++I8D8iXcXt43F/+xQA5vVn1z9QQfCAFGCOO0bN4EGBeIF4WeM9YfVeM53H4a9geDHD1F0Ph
rK21/5lqgQ8SERP4gx8SE7BEj0IpDOylBP4y4WDAHjvu78vxPA5fxu0BAZd/MSDSG9vdND81AUEH
kKEzgeJ4HwMRx5Aa0j0v8SMiPI/Cv0fu4XB/4xcD4nIofm4eiMAwQXoBavFgmPZcd3KQYBlLzCC/
uP/sKcb3xXkeki/j9gC5v/yLAaJuPJRSoETzM5NzBLEr5BAQ1v4H/gQJHFNwKE/N1I/J8jwij8fu
oQK3/peD8h/KOo/LJk++8j+talGoajHGEHDwnz97boMAl3J//QsbvGe5vlSZ/rM4z0PyZdwT0f+X
F61e69v7yuKXc/n/HslSfsAEBzKRARP11FdjoIA53YuYfkCA53f768C90w/X/5ef/icCQ3H3NVQN
735uWRcdIMEgPP0SvT71EkD3UooxOIkH9UB7VNSPCPQfQPm6lCeLfFjj/29Y/nOt92tJPAM/sPlc
S39U7v323c8Lhzr/3tAnNd8nFuCLbh19/P0lVKAe2bL7RzyJW79YkAfL83XA3Y0PMFaAl+ESTFry
mY5PgECZ7u7v3Dt9lnDJYyQR4wmG6lfTulBCgZ8fALtFECfggCC7TABq3w73tyg7ACISyK8EJZJS
JuOvPQyXbb0UbfN1I/76/4tmsJetboL//SVM0T18615MDoU3Cu6PQXiIIBjkMdjU7vbmFbRJwJfx
f7XM9muQgqhSh+nEcHSTyAmndSD0cCXGpyXD5dmjzXlmTowJGJUn0wKPwVmMY4g/CcGEwPY+npbE
tnIxDkh1efDr224Spjmykeh4JnMjh2wcvUlO23zpunNjRMsv1inHTFVx3PQnpomYO6Y5qd2Wjk7Q
Te45ntMRrXo9ivPJbTrY24+4IDjPTFW4Om1dKdutqfmCrkXdInrYSdd3x8hr22aMmq7Z8H6cs6qq
cnrSVdZrZTrSvS+KYfkYjYb26eqRzooKyV7l3I9/jJUpx+0U65WkRJaTuzQL6l4nxlR5Nk7dmhxj
mQSrmK9zelSvMv6DRcNa7CKRlAuINk+DURA7crrxksIaGqMxUX2VjCalDEe0VHKpJpPO1aKXDK9O
85NyHBNXZ4HXrlLEuXg6Crmd7SsvdU6ythjlzuJhuDIlxhekKESZIgiDrq1FF1E/lz6L1mI667Rv
tqVLxkQldOJ/2Mb6WLHWx+1lPvHWbuu6naPXntKFbsJEh/oUrTkiSiRmNjtc4up6wk3yfkZRvmmI
S+KUdba7Fp1wF6gR04fBx9orxiqRZ7leYaHtpGWXYr4Q+wG13k6buGew6JqWpVEiIlikIbIEH6Iq
guuOljIbItsxpXtUcbUuxVSkOaGvx7zibEubmnZpnhRhU3Rx2KzDVNNeRZXsh0u9LOP42lsBc+aJ
7a8Ra8s06ZelSamncaWKma/HRof2vPI+io9Fa/UbHrdYb03hp2az+NzcIht6oWbdM72popoku5mG
zqX9usaoU4ttKrebosEiqfqCdPmVM9E4fRTUzZgeS9mbZlVxsaLueEGDbbch9oNNh14bf2lR212j
0cA/qygG7Me4j/026JroQo1ct+0FTL30ZuvyvKk2EZe5u6w8ptVlT4dQ7fLFzl2TkrkpzS4ECucL
M4v81dy7qOhUu7TNMGUTIXS6RP3QmLe2I2V9yuDYwylMqvtvqxb5gSL110WxYj0ezpKYKiuRhCfn
68x5lblKJJ6mdVeIdVV4ytm4Zlo2xXDEqpwnf8ZFVCzZUtjEbzuelNF715ewa2s5wmmmeu2uRz0m
dBP1k3VqmQZYdUM93Cy6Tlw1XaNLNYy+99cLm+MmyxPdZqApLcsmwcO8GZZCNmkzxjA+GlxAu5bP
uHo71g5UBXXzYtJ4aGvzjofSVZdTEnf2DbSBWb9xVoPdCF7AgTRSap2ZxPg3Ou4jfdQvxixZv1DB
b0kiDc+SefBo1/AeelZ8pD/VDstXgbQduy4bsSoztDhsGcbHVYXdNipW8Y6auJLbifn4TdFrft4O
GJ31S31YFlb1SKsZEZKWvTMZGZdYGcx32vOjmgyxaorcdAonw3Yt2Fu6VOMhKwCr0IyK9nWRhnHg
l7Jo68ueoSgdrNBIJaueT2iF83fjKga3qUik+VVCmjcNtZ/6Np+CavXMdqgO+GhYx0aqRg+w/Zqe
l2CN67SX8fS6wWAJa03aj8TmWFUzSq7q1h5Ws3ZbXrD3o5FaNU0ZZ8OK33WivbMA9BnvQ5+VMT6M
5snvlr7Lj3gzfGiCvaBAU2xImMoM5dHryEijJs+XTN4jI5dehUj0x26RWR/Nbycddl1A5daXukyF
nvjZ6PMA52HcDS5X0aLxRnqsVTK057xpwLIKwbtZDYU+l6Z8Jyzd6Hhd07ogYcNbkavK6O4PXGCa
VtW7Jl5OBLBUKcLF8bCKXYLK/jgkLnNJFR8tst/WLj9diRAqjsEZ0GE9KVpfbwu82l2c13BCaDih
oQYDNphX4L2mzLWgrkVsj0kHJtSsYgtmir1f+fKG1olQAyr6T9wPh4wvg9Lteprn45/dGrWpa1ih
+j4OiiRJq3A1iVRK51Qx0N2gE7VKkdF2yApCP0KN4CjC9WGjCVWdt8t1XkFokeYlwFJOCKkRNdsO
R6fEFG+oNFvw9atycjFqnV1YVC5sH2eLNmWVTms5bNFIxVWPZMQUDf1ZXCTHRdXI8yFnV6gbp7S0
cHpyObwfR36FTBmpwevTINnhKBqvZFWcE52DqZ6lTYvY7IpuMRtakeUIs+UPMJ1Tili1daHp5yvm
wSlFVaOPok5+MKOfJxUHbZo0HhO0KgS2UIEeTVdSzFhhsDMbNtVX2K2RyYqAeuWCD2M6i6W5mcIK
ZijquI2ybh7rjV5ZXivTj/2mS+ppN+KGHU5NYt4uKJ8sCFkI2GQ3aa3ipPhDLmsBWrD6QUV40F1W
kqE6dvncvWkCxzeyt8WfMuq6JE24k9UGL90pWInlwvmuydqaiT+4aPBxvFbNTZl7h7e2XNZssKYK
m6WD3ZpdkRWcVYdFUuVWOUM7sxl6It74boiMKs1Udipf42jjJ9lucvANZ2VR1WAHi7XI0Dz667kM
+NChkv/ZJaTftEDuXlUQKYJLqMZxm8xLcjFgeYNYX29EEcVU9bqtqx3GRZt8YJUM+FQGGKbEUBRI
2Xt+RHExdrsuGQc1hSFJizUqL3pczJ9kr0km27bq03aJ9HsmujWtSG6StHdtVWQDZh6pKu+J3sQ5
TcbMJ3lZKoLqBQCH8O09MnU4t7qYhrQhJRLbBlXoqrBhnrIINbBoMuVRVhgfndu1TCC86hzfDWND
lR9deWEj7Hc5mfgHicbqcEUTOhZVxVPJC7pxPoSsLkpTp8lsF3CBZu5UresezGzSQzQh2RXvmG/U
Mqw0S3xU9WeYSJ3W5ch71Va+2zJX9a/7flkPCVydU5G3+AjpmWQd9hV4+KIYb7Fgy456g//oO0xr
sH51vaZNPJe9auqhPCxaE//hh2TcVHYIZFuMkfTK9hq945Pc9ZIZpW0fDvPY2SNk0WyUi8C8tD5n
KSum+Aybnh8XxLavxczf69qhzPsR1wqN/rAauuZcxwKloUl2HkzgjhWkIpmjEX7jfE424E6btM+b
Ll37edpJjOmVrmN9GIOtPAw9MUeatvU2hyAdLJ9mqgPXd8L7yO2agUoIbOrxKLihUVRXydUIcfVV
k5dOkbXrTgNjn2Y010ddfW9vezHmg6oH126M5a1Usi3wmakGdJz4YT0via5tFkmj0abIrb3thfd2
Y/zYHAk5NufrLLdD6/Idr1xTpeU6eFBtGir+KkRuLdMiMfkOR2vIRGuiD0vtyz+Q8w6SE9nVRxxT
mR/yEcts7mqhZGTrdHVJe+K5RencTeUduE+PlQhh2vFpdsdLCQmEgB7dlE5TrOzCpiswPYNW4G/Y
rkTdAjFu6YbDFY/1bozWQaSd1y4LlBtVeT0f53UVbQ1Zw9tAaTSmlYmWQ+OROQmFCVtLJnotIalp
7+I2T1BKQiKHkzFZw0Xl5fSugz71eNvZJHGqjqNuVAvPw2sx9uKMOo4hdKnHV5A9olKtEZ92KB8h
IRNz0SpfD2Cml3htG1UjP7+ZEB5HUGhRfkosgiNt7EL+LDhmqXdJUaVokTTtY9dN2yGqsU7HCcld
1xRiUMksRDb2tkp7Oi4fuol0ZiurcixTl5D5IpkiQY+rQmh3mARWT2o2RctP/Mqu6rCWTM2VbN3O
jY4fl5jaN9CCG6dlbf3xUNH5uLG1Ub4VZlNzc9v1AffZGvB4yloZRSlM1V9F8zIdG9bkSjpab4gO
japQVUSqLia8XWOfVykdwai3UY9bRfRilnTIxyLejBDZFBclwF+oqUtEuhhIyRUjZaVo3Fu9IwMn
WQ4n85ByduPHdnmlk1BX22kynkFPPw9pHLr6bMqb6CiApT4dyqFMh1G/y5NSn4BVxyfCrux81A4r
B1ZzJ0VPtuPA8rMYrPgFmxq+IUJH4PML/ZZNfZPyfi037ULKsxHS6cwbGt+KYe3eswT509nV41WU
o2rXtOKtoXV/hBZanTJmm7du7v127Wa9Cajwuyhu2sOcEFdswQZ1WdUMfa0sSjrVCTKdVYGAi14k
ajet1hDUr3CaBz6BcernV+s4JzvWIAgxdNuXLivr3A8nDJLHTbn0Y0ZjjDulwdnvZtKPR6gZaThF
ZR5t75mNY9EkoUpBZaLD3k7tlrpmVtAxlXQwqYZgsJNdq1M6tOxd4kWc5g3k2KYArR1YIODEV3+f
QeJK5TUsuAq4uMznJNlaeM3hrO4b/q7Il/WTkRF3KiC0XljkLiBZ9DLtQdqNrMc4RWONR1X1UZXO
IRrkSW4gLIyS0KITIRoDDkfEgFanU6fd+io4w7LQQBS/q6eoukx4O0oVxUUFXw0dGLCCyYIq6Asr
j4d6aufU8XndkN6EdMpr/bFv12Vjh7jbLqWO3XayURm2TZ/QMW0ZuT+QkFKeTHzikeogjTyNQsOP
Fm9z1Sf1mHYtqHxMUPwhWQb2epmW9bj2PqkUGnyuRj3EywYthhBVQDKhVenEWGxMi6psJrR4T4uq
v2Z1EVTjYvoK06HfsKXIj4jg+rjpEIUD6Wv7Zpg8lmnSzPGSrlUrPzEwRW8Q4ne2mMHrjgXEuyXx
I00BecmUB7rg/VIIpxUxHb11KPCMBnBwEAbUkGvO5Qy5aKi6k3Il1ZF3etxGruytqmpRbPoeFWmk
jZ5U4UO7hZnLtNLYZiTkhYrdQLOIDf49ODd75CdHz4d1Docu6ttFGQkx4FFNa/3GJkt1Hi9zr8Yu
rLDn4oQDGMe5cdW2p8uMN3lSDR4yHAfhgUOV+Vj72m/HetD0dhlodVPbyAKcC/8Ab+HMxx3rup1p
mvYIOanZhktnsPJVpRfwwMV0FVzOrapLbuejYcTs9conMh52JDTvwwhQpy1Yr9OpQpFWkC9rSPMg
hDqplh7V27UOEmVDpasd6ctep0uo9JUhkPRs8ookf9a4qIcUWBlbZuA4fWHUYkJ9yEm14i28f8Q/
TJ2Y+tOKTStPxbLO9Kj0ZXNTN0t/gyK7vp3RsFZqbiPpQHkgGlWoKyN3NsXNUqRjVdn4pKqWaWuN
KN+XSQchD3hOtB46iDM/QUjm4XjykrQq0pE+Ix4VQ0YZKNZMLb4G/gkVKrCpOOGa5u97y9+A10bg
LybffpwGjsq0a2TP4Dwt/qaKJTmeygYS7vwzg8XqEf5tUdfcgjcYy6MpiviVoHjsMrCR7q2uBgMc
VUlNmfZAqhyuZb+6NOhuPI7E2m9KjKY3OkR8oy2DEANJXL4fOlEfmxpbnLqcFTeha4E6YFGOITPK
xwjYhHnqaH00UNG8HxNi2bZcMfBnUeCQ+1dLORcbzL0PSgZal9msBfzswZQDEVHGwFMFi/Wfc1yD
W3FDC1xDKRtgm4QtyZwSx3AHRq8q+rRvWPQBRkOoz0YIMHBVd9ehjPKTxnf5BAmDqbpqA7kaPKRj
4JiyqOjRuK07HkM8v/h6E3sbvxXYryn4I/gaaCKFwyvHFTSHWmPv/RRcN5+ZJXbPjhBt6ZEQxXFR
NMWipElIfaRzhmytqsmBj1ZJbgfUpRaYhfWw9mSudArkX9de2MLAZhBsVrSock1We1LLceJEdcsE
xBLlXbRuuW2rSLWzLfxlskogYBY5d9dNzGCvOirhEZPI4Sc2ltgTYKVR+5aSxhMBSS6t3zq8APwu
dCIchnIA3xOZegEB56mn1ZlnkvQfbMOBZLE5cKh/kTXAUMEmkWCA7Bms0/VpaSLNsqbnebuRlk7m
EE0RmtOEDWa+mvO+u44YhQcQZmCbHtgb2kGUfBJFJfPbySPAIOkKWFxCZ/iObKe+2nhW4GS3sLUH
UmtyEjZqqBwsKXgKzw+AE3CrXde0FxFGgD9Qadie9K63/rrmQG6rosvX9i0iQz1fgZEszM4jGVdn
UezgUJaQnldndpljw9JFmKE6x2B67Ok4VMN7CPd9eNckc+7eYo/Wbju1vL13Y0UedgOKeZ860cHT
rF9BUDe1rD6Xn5cKTeVDcgREX9SnjQ1LCo7cN+fGebAoI8gwn4i5bCUwVxSIOZHQPE6nqGuGjU5a
WOJcxyA+IcM0Q1jkCmh/Zy14itieRskSlHNz/E7PgkBuKsyhZXhbNXy1b+J8nBL1X4iUDRBqMVNt
yBlXDVryFVyc8d1FPDW4PRKtZ9ffLg9Adf1xbYAgIUksYuhilCQBPYTGlce1ATMVRCJN4dQS2l80
M9VYBTsms5KIO72leLAh/fac5G+Twlh42SiBt1041F2SvYIEhNBQfYGQSSU86q6BnxtRmsNpuHOQ
1GVkWNlxvPi+V2KMmgKynSaKtgtQKypMVX9VT9Z0qRwR2xjSDKqZkd0utGd/9pMIU8bKCRLifu3A
xS+BNg2kK0G8jZNofM17XG4l7vFxaCPsMpkYZ9W313cv/qMyD2wlkoImsRACEfq5Gejxnq4R6TC4
j3tLUJQnDS7DUVFWfeYpmy/dFE9nlE9Natqif3hn8+GVzWeKPX/fWAxd9fACBJAI9L7Y9BTNHlRt
1M2yqtEQCCerOjkCXri8K1kHaYOEGpP5Dpb3zXx7i4VQVUgOr/ElFMPrfE+ndI32w2iBPHK2zs/X
eGx6xSJ5PJuVdarPpTi1Vc8vIjZ2x41wUgFD74sUDcJH2yi0E1ZlScnwHcH2il4AAjQeCg5VPagH
CsL3tqLpHal6cOiqzsl8KaydL03pIEh0yEBs8G3E77XkKeLQu4I4EJgCymugT083QS550rYeD2qU
FlKqsu7okMq5iI++Pc/+ojDhUEnjGFhQRCRs+9N5lnE1BnSqBeX0wKcjYIjqjWvLcUiBwADf8O3p
9g8yTEfgHBEKNVBg+uV9PfNRvbJZsG7AHrWq++x49KyhurAsQP3sRF6B0a/9ck89gWMA6niFGCv7
tgA4/psIcKagbEtiBkXT5OH+IxH0RPRcQeVHQVTfD+9LX6/RxsRxSKDGGBUXEHPE4ybyRQf1gNJX
1/latxEwO/0ANB53CChBVABPEqBseO6Lss1V3nDRbQKpkkJRYbRJ80DjNo3nfARqLYD9SPti0pBZ
rGQ9nKmZOKTB5dIC4dvwWi2oJeiwK7qozNgQwPY/FF7YGMDRQqXgPgaNKRSRSLCNA84/dia10ez/
FMUS65MGAllyDqWGpMuiOlmWQ1cHFC7raQYQpZ9x+xYyCnCoUJuB+l9vZnC6YUTwYNEg2Hk/5I3d
zkjfu94ph5/tGLXVpmpzdtJzyq8KucDVnnHGlJsoH1QMFg/vJsTuPbEpIRogowXhoUqud4EGgBLs
WnFTdHOXb7XB4tg6D/RvHPhwakQlPyFaggOHPdYQA+RQRzgeQpLn7xuZ1xCZlGX5bnVhveLREsCZ
khhEYHUOdScCfHt9ql0HDr3mIwQhQUTzeliyZRnuWB1DFN3Kcohez4bm4WhpR3D3fmASKImOGpy1
q9B221IBz6Ea+KMNWftmUbGEkCpdXAlRVEUFbBSwM3oXzQb2ModyzXqY+yIKR8HO4KDt4jRU7D7H
I6yvpD6e2ziat5oGIFB9M8/oMOAJ2ZOZTzZRQfdAWg9y6frN+PkJg45hkgEqMCZr/dRzNRday0Oo
3n3eBA6L5lDodnBoWhB2hRjfpJMdS38ZZtld+9UEqM50cw788iS3mkn+nlAHp8YgqGYs0dSf5yE0
dpN3VQ51+0jc5NV85k0DtYSkMcs5TmJIG2tvluj4IUqbJzO2AOwYq6gfbRYDn/kJtxW5WooKx6oQ
PGZZbpu1Poa0qfme29vrbiA4AVMBIRS8E8FZkmBovXhsLWRSVR3FDVHaa4jpC6gaXsEawU6JOI9Q
ivvy3IgBIPi2kdg3vjjh0PePOMxPIJzYjybIBPlhLiaoaNcS7HsRAaGctZDdXn57nn3niqF7MYF4
iUFnAHRT3/+6h8frg4JTKQlwhqqJhTmhGMJ8UN77um7duOux0CP+jvm7N+eP3Qp0KwBxhmFiAU32
0MXxdEbgb+MxmNapmEb8XSmxvTOIuv6wNJJZRRoOqXK9QhPfSb7i9o8Aavjp24v+m8eR0EyTwFtH
MXTIQCvAXsvKBFo02wpKrmup5cW85FOXFTO9k4sDpf72XH87QDAXgz0WDEMLBrTBPV1uORRN7GK+
qnltqw+M5bpXcVnDBTm2neJOzB8fehr+5/MmCYQIMYVmYPI5xHnkY1a5kKixCRTBJjFftgskR0Db
8StMMDSTULZ8tMUCJ+vbs4JC7sFLEImhDwl+CwKFkDGm+/CWbZP4HE8QkoT6AiHvj5cYuVZVS910
GxK3yUfNq/kT0y3+yKIw1ikxwt/4kuqwicTSfyStcWQDTSLspIJy3pJ1uayvuB3p267h9lTOQDUq
DT0O7yQUgW+sJihkbS4EZL9AtYEHHBdgFbXupowU4wi/XETc98poOR/Da4Gszcgkl5v/S92ZLdmp
a1n7iXSCRoC4qQua1WXr7O0bwl2KTiAkQBJP/w/svbd3E+f8VTcVURG+sZ25Vi5A0pxjfGNmGK16
yklLpvYamyb8nikev5i5ItNx8wN7BhQxsHvrJzhFXKN48zamTMxzXtOJpWEWk0SEx+RH29ssQ82L
mcl1d1lEUp1nCFTL9zSYsTvoim3yYsaNJvC2hpWcQLpgM61pOy+ZWkgzwiLe2/dUSfz78EPzISHK
/RuBFpzd09XhFXgvm+HWm8fqoUu4Dzd1M7MnLktctazUbJbAdhYh0IoGWuA1h3oMcJ6l2z3X4Qae
g1FQIpvEO/Uw+26mVQl2aDaK/WUwLbnT8OUf7Q99puZqy3oYqN/aediFryb17nQkZnwQ8DEQgB3O
7rRl9hh1PZ3ycABQ4w/re9+H0QAcZOU4jx3zdK4T7EPXOmohH0cdnQup5EJPoxwc5EYSVa9NPQzJ
wYklPdmNh29aNuYlYjjwC0biSF7IGEZXg+KU565uWVMOKdNH1e6P9gwM7gTXmMV5M1Y4mVxLZ5oz
a1Z1pbsNVJg00dXPrTqCaKewMCrSXf/UalraDPqjrM1+q1KGo1ryBmXSz6+HLcP4ldcAvLxuZsXo
dQIl8c1GY1gkLLbyNLstjYuu1+QjgVnyRMG3QNShXrV9Ao/SoWEio4AwSSZI2Kg+j5FLo4NxqZkP
fWorkXvbslQ37QA1+KDErKcS9IUQN43Rbs17i2RlEYGsITl4PzzMP7mTTTn8yMMwc3mMBYN83Duc
aNCiZe1lCmtEwA7bb26rmnDLZazG9Gp01h7/88r/57rHYBQPczZAAMYgTP/emgCES2fbThlPIX5k
0BE78mGc5TZ8+fFGvzGbv/WDPwHEr6NE3cLr3+Yo/fHX/3oaBf78mOnz6x/3MUy//nbz+/ymv3/V
/kZ/fBne57c33pHMv/zlH3Tov+E/f056+jf/+Rc49C9k7J/h0AB7DnqEPwY4/QMP/TVs5Bcg+ts3
/URE038FfoKocwj6HUgompv/DiIa/wviiIfJAujqMVBoD+D+hogiyo6xKmmaeJBQIK1BQvn9E/7l
DgGH/e3vf0ZEMY3gb6eCt3eRQFFjP4zTACjBX0/BqVGs1UMEoXKCsqc8bA6L3OwrQMIAQtY85jya
1clGfbluza1Z5iLqoiKi7WNd91sBy8ZlZE6ngvtRumRQdVUWhTMdcuGZ7R5+41iAgoofI0XrsvP1
8nGLQazF6fa4WX8+U+FVd3MvvvCJ8tIxAxcJyxFHCz/F0wi3mzZtoZ3Y7lmdPCV1F+YksddqJUU4
cJj3oRmgADiy3uAmhHfYOIGZpcvTwKc4wxr+7KG5QQ3erxmBZFAghODnqRR12UsSZ9rTH2McZwXj
zcGrphBXYIIz5kQDDyTp4XUujyukt3IBDXlG2xgcegITvUpnnGouOIZ267OoHVkh0TZmW9w/y9q6
knr8VcKd4VkCmyFHLTXleEaW0kb2bWv76W51gIOca/LBEI0mKILt0ml7PdGI56lQZ3S+Lu+SOLzY
SF0btBdFsvKPNlZANvQsS9ghkH5CLTNqhIEY4EpDe+8IAcsB3PD8Gwhjn7qBeBcJuOnQ+JXO6OJO
M6jVbKmCOY/hG+SegmG+TCS9r/pFXDgglCNIjvTbJHEqD25gZePVXQHp9C3e3FmNW3NpAUq9qrYD
gtuB+Gmw/+Q8iEBuwM0W0Kpx8yCLLTOOkhaqTi7BKWfGcLyVgqoGHDbCteHtGaSSh9tpmszVkK3d
4Mh5UbG4kf24FhaiHEoH3j5Hs6BFZ3FeVibYCjVPax4kAxTt1diDF8ynBX6mz8NcEnLTRxDjlovP
Zu8ANw921mzwDJAhS9D6FsEEc9QleGID3zaHbWZRjoXy6BM5Fi3Oqso7WTw7uZ7hn27r/DhqyKnb
xHMAxh1exHdHY5v2zFT9YFWdFE0zfWkmVobbwLLG6+lzusIah3083nmqeUnDviqV3Qi8za6DXESS
YulRlU3NRu7R7n6bd3nLkIg+x3wQtxWKiZKQuDkMqSfKUSb9kSZSlks/gXrj8xsOozm3ZGEZHAP3
COZMorNux/u021DCCSnhRbbyQr2FHbmQ66mKZ3Iedl4QJB+WeRUDnqF424oKLA/dNBegsRrVWrWh
agGpceCjS7M1EulxZuMp8lvvsFJ48QNOsTAWhRqmFP+ctOe02tiVX1mXydXCLTH2A2XYWzY//RYa
y7K6G8PSN2u+bjQtzBiYC0pTcpTOy+ORf+5Mr07jRlg2JIagoV/dYY0UPk7U5hK6w6Gi3XhaRjd/
FD5E1qRmB+pvOicq+drBFDyAp/4A9NSAbUKB20twlSrsaOYimiWTnDNNdJe7SHQfdNqbG9ZMAdbJ
HEGbgRPftRzeFObzFHMcjl02RkDN5TiYsverLQe01R38/eV89Wkd2/rsQH4BHasyL2zItcNWeKuH
oIGvCtMGtPR1RSqaIbD5EWjhJcSNuLSt+r54PazQNH3ue17lA3vqVcRP9erd1FhYeVeHpqxh82ar
NVEe9E1ypyfGs1GCRq5Uf+/NYs7A16MHn7vrCu3eBSZ1CxpNYyMJK5BG/bmb6yrTysYfKy9tDmah
wE0WwUtDxm+Vjy4e58zVOnU55AkNUK3KIXfYbKjSMXMTT5+XELsgUVWbTcEABCzpckgl/odKkaKX
s7jMYXVoIT0/C78iF4Hm5y4WeJSMrWCpqQjm8agAbNWDV3BvwgsZECHP8TyDWVtASQ3M6ZOD9nUY
G787pCJaD6sKQcR0XRFK4MexNjyL63QpRy3XXDegA0PVT4/EeOu5cY18F6npz8Ey6HtOEmw9KE1v
SDVfKXikeaI3m9VedVRsqk4LuPHMb5LxVg60/byq+UpIVIcxrmda4SqwSbnLYmvyaYinLsNnGw9L
ba95snxH06RygxoceE4fg64YvaPQ/SvMk/dNdwBZ68TLPGXDbKw6kQta33dNdBkFVELPRKJwA41z
Lfs5m1Js386boyxKlkLbOC1I1d6Ebhg/MKYjGPCpy2cf5ncte5tvfGuxxbUv3ugfF6O6HHz3LfHZ
yUR8BA+EZcfbV2vNlSQLABYf54RZ43K0oJwMvP6ZxSs4xOkhIFeB3s6gGV22zRaHmnpKtPeumDeA
hwq/LnZ65RIL3A3f2dp4+cbYG8f7ZGit7Vn7n0lblc6bXrqKPASwXLE0Kmxl23wbK3MDtmYGqmoO
HKBgkdgKX9zK5eht/Bnd9jc48HlqOlbyza6ZkGbI/LgpGpwqsMPolQaufNgWZQ4B4LFMrfXwQpP6
SozjB7UoVRjXB9e4iXG5LA22MJYqfBJdWjBzgKSSqtT6qkIpe0RTHBaa9oA1E14/9WO6lkNS0eMG
t73gU3LCuLTuJKvqOg2RRXA0cC8RrXCYypGarIrBBht/Yvd9w++GBUQ3htiwZzcveKwH5+5hx+GY
TMP6XS2tuua+7Z96ihIaZ0saH9cwAs0m5p39XaoHwTZ2owgujZrNeZ3F9hjgaXuna9oXkdXVVmCV
RDcTG9VpBje0AJNpwYZFafXRAIW4daAVgSx3qljqCYpurQHi+dw7BUOHE35Iu2639mTwME39+yi2
TmRNGPjXNfd6kaG7rT7XgHG/xKkEaL+shDb4sPPwrt0QXa1BVF1Qo3Y9rg6PLlGD+EbcYMvGlsD8
o42q8CUaG8Qt6nrEhkMjm8UgXU3uz1aAB/CIGpHaiV0xwCL9omKZgNWkW+7rGIhNs4mHEGmCkvCF
3/+gy3TqDffC0ZO3biF2GLsBOOvqfLPNcgJI0Za1JG8T9y+hHlDjodEShWzG6GpRpOfgdJf0Virv
04InJccoiSTvhHCZVelWgPUGWDMGvMqYFCgAlq39ME5Lcq0C3930Tbpgme+qBg5FTz9VYzgBMo/n
2IfzYbrXgfP0oZ8pACWQPk8BmOM8qR6TAWxFBqV5OMRm5T0OfUQHMtqt5jcmzV/R0ctt+rDKK2Bj
ujskwEPHEj/z9PQDScOohfg6VeldGq03f1BpdS0tmHX3AGRP5Ap1UIYghstmvyOfKrT5pRWJyUTq
85yacc0n2OCXdttavDTtLu2CZz5oJvpJ+OH3hDDxiXR2PJMtnU6yU29V2A2XJSTei6wm8Hj+krfa
fQzqVhxQSONVI4fw0AAWigK2uGpXwk+6CdPMA79Q2C0e86HpcVn7KoNz09xbEX2CZtdkWLVTkcTe
ox9sT3po74yKbT4Fa3QYPf6RUyzqKsEP7ptW3WDDHTMcEKBhKHkOMRsXXgFq5ZS07GaJAC7mDGDo
kSOTgYvgS4pn0XSVzIRFdThx2T+N8OXAzophxmNOsDdvY709zn3QPZohevZcwu5RoQMO32Xb1tjo
pgLUhPs7PTf+7B9T6uI8En3wJfGRqgE7FLBcuQiBFJdQnrVt+43KtgclX7+0OCnKQanp4m1QXLKl
k/pIY/at6yNklAaQr36/ZaKRgOmaS6IHCRGH1TdRo8m3jllahDX5Pi/0g6KifYfcVjVlYoB0/mDe
ejLAf0YsjR5tHc/39ehDy+g8dxNuoG+arntsvM0cfGB5foqI0i8eDuc0jhzHmxJ2Es5DYbnLf+Bx
umXhedFx/PZvELkNgnQ+4015NsQ8vFY7LCexq95sk0++/+Dkxl7zGy8dEBabmHc2ENE+p/EQv6eq
Ul8cW8XBp3oiGeiF739C6BKAMtZOQ/wPjM5Cvke3NNxppAju62Qej4hHqCOMEK/4E1C3cUBto+u4
hwX5C6iLEDO7Hxavwpa/U3X+Cta6tWF3sX9F68IhlKVzQVLgaCb53/m6tdoCkaVIHN39hOyAkKdF
Oqv19g/SDso5iJyFzzkzusrbeiKfeJxMJwdQ5RugkOD+H+ydALf3FV02K4yYqzoL5ewfZmvnZ4Hw
2O0v/g47aHUc0K2bn/ydtQGwkHlFmf6f+bslaeQtSAN3BnM4gm50Tz8ZPA/cZpBbM/SPacu7m7/R
eFQBA1NDezP1PQU+5XxAbEoU01q5b+CrvCNfpmXB4fcLzgPVRfOYs/T2B6GHTd586Kd0cXkjHJRV
4KUpVtcER29dB5iX/w14LwSy/LqkavsZRv1fE6T+rEf91/H7uM/W1P8HVCufxXvU/9+rVn/MJ/wl
Wv32Pb/lmr1/weDCJDLEeL14T/j+TDUn/8JES4wwgYfgg3PYpbHfQ830X2iH9mmyUKwC9iMV/Lti
Ff4Lwwc8DC4DtPHjf/8nipWPH+SfklUUwLvBAvUwAGefr/lnZ4wIHJdd1ZlsTpvXzmsOdEDXj8Na
rUCsg/Em5tvXzkx3zutelvkwCwZSvENRGyAJICwFeevUR9/WJ9eYGmJIcrumcZOJ1rw3o4dNJ5Td
RQ8rirX9pG9eoxHNhxTdlak14pMi/EBiNM5DoB9GJC3Q+nX3EQI8eTDxZx64PRWMsAw28G+TkxcE
QCsw0+4pqInNqrn94rrgKRyDx2ketw9B5fg5WYIxbzYOSovc0o0FR2rHUgo0UHYEs6pB1MTVawxa
Mid794z49XMTxOfavm52STN/DPOw08eli2G24L6WziakFCi589RTKGtmprNlBN7rTIEcIvh4WFBF
ahQCAkO/HWoQsFkXRx9ikTaltsFahjLuCopA7bHeRIiFzbbTpmCwTL7MYwRL7TzowiQ9PUtY9mXU
xK+arxGwSQ+GeXK7f6IBogO6ft+eifXmMuiAkRi7VJeuUvbWqOWbrzw0OYS0eTTXc54MlSymJWqO
vqoPS7gBouDXfZiycp0T7w2uHjlRxVHcz9PJToGEdsP7XNLkTXvBlLexPDrrapiHCj1QeEmgPp4H
VW+AhnHtbB/eoUITOKTqdwKF0JD10MQeqpAFVTaNTfU0QUSA+apeJsu6E/PrN+mxc5uwBiE2/zb0
5tvBaRSX09eug7wutEvKKUGWruFpjNqps09aWGz7pvqc8LYFDJ4+RcKfSxGvAVjO1AKj0O4ZIbEl
Y3qDQ2I5z+DELfnWpyyLOEz3LaigIezPgYqR/Yk9EIPBvDS3DTyxIt4fSBh075M3bDetk6DdRZLi
JkFdQm4W0YwBIbLFm9IjpTHyu2uYmQ18ab8iRBSOTp3nQW4oXlldphbZStN+EZW4tp0fARwegoeV
UcgC2u+KcRlxt7fkvEU2Rm/XwwCJx+o6aZPpfm4ncmorXB+e4KOh6/6iRv8DN/rNr5cgx14TFatM
/KNqoMCtTTJkJgzUuUtoV/64HD1HIqecWQKJd6YMJFAXQOhV1cXp7l0yE6HTA/VQSdpDFmjyCHnH
fBnRVUQ+Yl5J1DdYjOLgecOngbT3bsOCG+AmFrW7pMJ1+VzTD7SHwmT6xOY6xEMQyCTzW5ahkLjS
Fj+VjNOneJRPdfIZ8M41gsuP1Dx5ECPyalqv1j590j6ad95Pn4hPigACbqoW+F5oDYoeWlXPl6RE
fW8RbAvukF94V9S+UpOiEove0VdVlxAwx6Gm8tQs4dmvEmjHLsmkwqWZoVzfNq72rvG0hFnkI905
SIFVZcn3Vk+vCXgo4IpIGWxiKTuDVLLS2OCaeg+bxQF6ATI96X63lvUYZ5GaPVij1VMo8UTtdwaC
51yCGv/SUewPAbcWz930eeqXa4/IJZvnQJZrWD1TSbpTEM2u5MaWfbzN5ci8DgqjZ7N27/8q3reQ
V8CvI9qJjHl4XtPuEYXCk2n5l63azuA3IMRT/RrR+iq15H1yVUmZ4eBDfISW3TLDekQ4Ig3bzxrm
4VXcYBkGG1h17FdnxdM518hKFSBfooxKaNEL3VDoo1UnK+4ciC6I3e7ZbckJ5l7p12vhgZjMBO3D
zI2ElEnQfumRuMc3tGgtBHmC8ntgjhymflvyOSK4ffyrt6Z5swb3ghmk8e1VGi8XWWNVqhlfk+CU
6Ol148RLRKKz78h9UokTfPK9/tmbTv8NjvF32MPXC/EOSYKnBHFx0F/bEfkJWQhibgTEY4yriG+5
ia/SWRwQXT8HSY2Qq432eJf36qFw69Nxd6yXNLfoapB7PvdSf9KeeLFLcpTJhlAlQpjhx1ii9uX0
boW7jHBU4RNxrwNyhPaec2KuQrrgGqRnkQY3QR1nYdCfGu09IwIMlQ8dPVrmNIJ8706M2kJDs5IT
1pW/Pki9A2VHpr/2HA1NHT0w6yG1Rb+GGpZ4CnGyG99DZIE7SPkVivBV9YeWpfla1+d0bBEDRroO
wUOMnzgqa/DK0/2wfa34OyzhhIA34nglYIGnoccBNSr21Dp9bNj8UIXeK0i8jDbzbdSK05JWJViv
x2pYHjqJ0DQwPJgHRdqNVy1YebLovA/bgqXbQSE4gfDkYYKjX5H2K5voS0WjS+8tVwPR5VhHFzX2
p3nwX2WQlrGdb7Hn5l3oDpb0sNTNQZvqtEZwfae2HExUpB4e41qd19jdbkty8fwtn6E7J8IdZy/I
iZi/WtM9jEN3DufmlGLXS6AaT4G+WGEv4FlvRffudPCcKh8JgwGqHyqIg42SS6UfVoPYJPfhl5C7
rUlw6tFrZaEZIdF78gZ7LcSeVVUREj0bkAc9PqqUnakcPo10n7iiQIclYgMTiw4JHX1cpJDVwBOQ
19hwENBOtRc+aXI3bTTWmW/pNZgxeQK8AfsrvQlGFRXBuJyqdn3sNoTwXC+6DFl++swFNXed2d47
xINKdGj1cRnghbmZgwSkyDuKzm35JCD9B5XXF1Nqt5wiu1us3Cfn1k1BYeqxzRDBSy+RDWW2BHP9
MMaIqS+Vhe0RtfAf/bqGOJqiThELyasqecIiqI9bssJQZ2FXNMlksP3VKHrWhB7oVkFka/unFiPg
4TO5q4Ak9OK3EewiPLQzxGU49yuOIjg0YBH8IrD1g5CQkHsvKOE1uQc74Ka3a3DH+iTNtcUjoqWN
cyFoikLPzu/wQOcyBtvypQuFe42dQbwVv2wItggC31B5YGWtkNpjJeCwmC0fV7zSQsIzNHTEViqI
vHTlr42evDvDBURwhsDbvj/0uVsHkjVoDykGXlx7LZ60DUjzufeqL7FPoMgjpuO8pipNo7AZ8JtQ
mmPn1QP2bRVlcRS80mgmR7TeexJDx6WqBzx+nX2L1umlMlD0F4CqiAwAgIDiwa6cZ5tiBRpVrIhX
n7jQHwwYmZSK7zIUXwKj0ewGMc5zPdfHmczNtfUxPmcLjtJ022GedkuoXLUVNz35EPYEyTH4i8Vk
++YgogX9ZJSgyNkEKkxu865/WREjGjFA5thNHT8EkGDyvuWIOcP1bdzyhUvPlFsbbkj6Q5DrAgDO
XhO8a8/vYPSlQYH5Ku9x2x8NGR4CaTycwowX3ZK20NuMy8zQDQVrGo6CbgGviUWUBYzrrGlJsgKe
9I/enL7gS3UeWmLOocXn9Ec85gwb/YG6Lc4mgXkR48LbK24oOzdePJhsz5sdAKsiYRbep9PcZUvY
rkUX7GFMMz8K2c0fQfHA8O7bT4HXxucGdl2OnKA7jLuXNZo2BUHq92VnIenyGLbmGIivGIV0DSyI
XIPV6UqPzDmHMVtUoSI5Bql/G4X7TKvxaxLL2wSVBNYXFlm1O22dD5+JcoyLGDnECc36p2n33ZAQ
ZIe4Q0C+EWI5gJRCuEpWMGba8RqaafUJ0Ghzwc2Gvbp7f6FLffRCZDirVgyIzVg0Gr1cT+MwsGMF
E/wa8X2NbK5QeRD44iawybEK4TyT3XfsWwUHskL57s3r2xioOqvqpUQYSZbjBkGO9VHJk5lk2ufT
EemBIG9UN2GXhs1pQWLkLSZ/nDFTAW+idweFtk25hFD4Fh9q5AK3Ph8Z+Sg6uAF8apGHSoY2g6kF
9nWAfR1MKCb97kVPrTwvEf1U7d5rV7VDgaexx76Bp0l3kMYcX32c5JIWnGu0ZDJioGEXdGAEfV0H
JaYIWP9x46jyyKQeefiVpyHIAX4X7UC8wwbkaHRq1uHFGkzLQPjkcQUSXhDMrSltAk8Zl2wtBo08
brKwAdX7muFXR/GcY+rKKbCslDXuJszETNQNlKelQhbKPhArkW7G4AFYDnWhd4Ob7FY36xewRRWn
BTYRTLrYLfFpN8fFasTNhDrtbBaUlGswFFuD3ZMt5hk/cHt2iYtw20AajEHCct9iv4m10MVAUatp
d0dgFjNmP6vdrBdDP+bbINF34daOCUU3BVt/W8lxQc60G+NbvTv+3e79T6vDqCoBMl2BC2g8BkZ5
RwVc740F1Dg8ukMcHzFJQVxE7aX3SHimcI0ZnpIRQz2oWo8VkzB3PLRVjT1J7RDNpHVThouEoIXZ
A5m2y3YjeuYQjY+rS9rYkmKcRhZF8zMDFjsl+zo3gBjdjkVgD34Lx+RWhEwVo42WS9IZZJZBU7gQ
knMvu+0WEaqwoBKbBrB4mA2M3wUrQtbV0i8HiQ0oWxkL8zmI3hCmvSU2gdAa9eMFgS2MGmnuuKQP
3M0W1Wj1AuFD5raWN5CurxttrkCFfac7ENKP0K2BE6xZ7dAxdeBGQJZeUOEAPxhRQi47WDJz/Sh3
1KQDg1IK3ZLD7NHvMDWbLImXt2jHUySPPVj83lf4F3UJeS04+TK0JyIxCAfZYrj+a/Nt8cTHbgFg
g/FfSAFUS3jndjQG1ye9KEANMltXTOsCQYNjN8wxJOaBtW1yqAMInZH4GqKRAf3ePsRtN0A58JF6
4DiUSYrMPgycEx1ldeft6A7yEZgMo6+8Hejx/Gr+GO+Qzwj8HQ6ATC6EMOzFs70sYCPuuEb/FUjJ
MWPL1p9gGGLd2hGcPqXmWPnYfhz7jF1XZTHFxtANHMtm9T5Q0EYU1JEXmXNHYkj1GIhijDyRAuUu
WtkeA0R2YGkJad7QgBUYP4aIKJpvlegkMyNk+3UXGHU4BMekUclTj8DkEWsoySsWdWWFQFf2MzQM
Rzb4phbU/xjDNb1RqCinJYQ5MfMaSrUIsHrixOUpvA18zlS0x3ZV6RXjLDiTNfkY+qRPyx/5YhsO
aT56G7z1Csl1Rk7xoMGcCP+e8OTS6PdKjV/3Pqya+OswIO9Ppouvws8IfJo8jaxE9ngXjdZ6O3sh
X8vRCy4Bxc0Yq6258Vfv/8ML/pMISxCYQ7oIB38MBu1vqZ+5Ys5D6eEBxFkwDmr9iklnuZ2+mXE4
d2i7Jcz0/11w8P+qTosZ6sl/1Gn/9puyfqm1v33nT7UWv0otBCQIQRa/EiqFKgrB9PcplLiV+HcW
4zwOfQSrfgm2EaZWpxiCssu4Hpwp/Nfvgi2mUMag0zFs/6f6+z8ADPEr3f6q1nqg/pCJiyMW4QWR
qP2bWtvTZbWbxEAANNJ9gemJcBq5ced4nFGajMCncShmLJrZsa4xqsAGyX0HtWUbWZyhOxBZu1tq
GL/9Da2MBo0Uvq77lCjUTGuhLHa1ukF9RRI5FRiOAZEK2cCsmWfywKcNc2kSyQ9Oxp+2GTO8aAOu
Y442ceMUamQ3pH1uHEa59SlqY8lwrtdU3WD24gMfsEc3Ou5PgcNpqOP1HIXdXdui5sZEQFUuKH5u
dyDGmOQ5ZsCR6kF/QWBoPM8tiY5rpYYL6PoZxni63nPRRSck/D3gMurG61aLHcXwG5+JJetq84x5
OKdKIMOexIEpsck9bAawfDugHBvqnh9izwRlrRLvDESaIw5CL8nuiwbb+oifgT8bT/i3IGoYSMhl
ynsWl8ESQcZM6XO1RDhmIc2d2KwnlDcgDEkIH5bFGjhfb7xSYxqTB8O2DslZgQ70dhc3wCAwfN7o
E4LM7f0WTreMB7CFIU4WsPvyWMAG7vC6WROgXHVSfwEaiIg3wzzChIQYdYOJX9i19u9BGQc8TRwq
r4OGDG4LjOjngGn/hexmNESpt2leb6fYJF/R5Qf48ZfHDoFBgFnxd0Dt6F+mYTqs6+jlEIrCYuG1
fxlboG0UPeNlJHrNqxSfzfRVmndubwZih3KuJqAUY/cZcSiMpFLbXk3gWLa7ub5iREsh5T6EUgEy
YxMGIME6wwQ1CSWVz0UciY8IzqDQRC4HLiTKx6KBqs0tML8NgzgxDBEetm90iwsCkalKMCft14CY
1FANHh8THEaAWHnv4wrBSPFfYNR6ZSotbOUahSNJw7loYoaSt4r9vN2nxmCkWnSUfdBmYutJAVRt
zkTXenmLoAGMcZaAEMEQGa3g8lc+Po2LH9ItxLA4Tb17JX3ohGSeELjHcECWclTWE/u+YshLCdHw
ZYAE8pmn9QEjv85sizCHT5EraZPpw8h8B4JWYdoUwRM8BS65i7S54TXCZZ4FimmoT0pHV0x+Mcl3
4+rvLS4alOHQL9pow+i/ANxPvtWYN4rPap5A1o8l8sxIr6LoKqeW/z/uzmtJbiPruk+ECZiEuy0A
5X0bNvsG0U024b3H038L1GgkciQx5u6PP0JXEsWqgsk8ec7ea1tbe5KbTa5ELS0PBCYWPCvXKqmJ
GabWnmoWbj3XDe19JXlQKSg9mzkMnQUjdec+bddRqAxrjPLjgSMzNTem280QxNa6jLt5RxtDvkxZ
PG1UqY/Yc0PMarzDoF0zt8fgcIGsFHkKDoD1H/gbqetogwYFJAW4zfQP6sY8TXOEjGYyJkAqCwyn
jKfsCP+Slhr9o1VVZ8MnlXOrm3W6Z1dKdeERnfYmv+03KI45FGeU2LQ70evfcYt3vM/wcYOiQtYH
wuoFNC3eQUujmcvLvG5oUnhJ201bVsDUHUcp3PlDzL0E6+emeas6Q1SdVHBRTqXTGJp6GKVqU2Rn
NSzsdSXRt/rft+u/FfH/sBdjBeCfnyemP/yRv/2L/h90AygYgnFP/P1c9W8y+f7Yt//9N/x7yqr9
i90Zb4CpsN9ie/vPnFVR/0VS3RInYZBMp3Lq+mPfhiytL8NZdmwb0/+CUPhj3+apwbCAJ5zaU4Eh
/j/s3D+5AWVVXWoJGdkbWW3EHMk/TlltDvFCSSMJDkm/DozRNYdxE8nBhs7iNjbNdVmPGJSl458u
2F84Er7XA39yIX7/XEEwA0WJiULru0X7T/Y4SRNl7/t8bkJx6uEqM7ZygUJRLdUMPQJYvZTWmOqj
IG2cOJpPEszdIgChySGPXbz9pKbJXfHZBYzwc9LU7/KIhanNn60EFFTFBt+w1SWsrqE1PP/zt1cW
u8R/fXtujIoLUmj/5Q7Vefln30YkLjP2HWYMBPpB7a7IY7o4X0/dri6jNZ0hZs3JAXWVO3Fg/efv
sPh5fv4K5FYBZKDwMkzx041L2koLFL+TVkHC0SMMdkMgbRGkekqT/eKj1P/+uTyJC7PekLFYYSX5
8SERILDkceolbAfNpas/+rn2glGsen4hLVPYGF9z882PRxex+LpQafg22W5ga9LjhHYvjRNh3yxd
vfqBtUvieN2HxUaTMkeX+18YapWfjFA8WT9+2eW//+nJAg4Vgh/gy7bKVw44qyIOGKTtbAOFdxWn
CD9Nz6LgYYZuJIqrRM/RIDZ58IuLpiw34McbxPeArLAElGjqbxXzn77HLKqJCnXGEGYw30mtzvGF
cUilY9X6GKqxNzButabMNYPK++dnQ/nvhwOwAq+Wxt2ymYr9dLhT47lozTGQVkPltEnOng/adyUz
RNVEuzfS6JQswJgu9Ay7fSDa2Rvj/Dgauu9oQfcuxdlRG391RfS/uDMg0mRNyJgBdU4kP96ZxZ0A
fm2xVmC9M3WfF3sKvCLzXw0rdLNZecq2OHQwvHQ7NIgPE+OwxJJXo0a7PTMYvkkKqg4pyF8xtdDl
wI7To5tyilyiju7ey7nuVgj4j6EVbAowZz3i2D4xn3A9qCvJnMJVXiS3NOWUzwzDVetURsbPWLyi
nTI0EA5NpV8DcbhGkEK3ECO/Jmjb6R6Wh7LMTJqQAnJROnxp+4Q2Ci0qYKhf5HZ89W1eRTWi6MOZ
aLdpsf7ne/rfCzWG9P9cPFbsHy9eCVVRm3UEdyKcnajyn+hMwWlLkm0fGpyN6Nxbub0JdWyO//zJ
P3UKlheKgygbF+wTPGk/f3JOHUOpyG3L5bRcDRFSeGVad3nlxV2J4n8Esj+PyS8+9a8WHfRNsi4g
wGAJVn4yiadizlmP6CNXsbZGoQiyRwqehBLYVFA01eHYd6q2l+zOifI3Kc1oXlvjqql42rV6lUBu
RKl3t/yAAaqtHCKpPRbwrqwE/VpqQtcQv3rt/uKV/+ErL4fkP73yxhQ1fhCwJudMEgOj2Cyf3RTK
ui+7JwTpoISo84MUV3Uw/OJ6fb8eP603fDiv/bLWLKv0jx/e0VhLBvxlAIIq5t3hIVr6k+ZO92tP
0qdPXErGd/KZif9WhPkvNvS/WHF++PSftgh9iv3BXj7drKu1LHg2GD73qvmIausXK+vSSvinH/rT
Ah/ZKGqmlo+aE8kz+tTNNAYp4a+Wq79aRJe8VFBVLFcqy+mPFxSdm6akJZ+TJw05CFeppJNRHcxc
XcvdcO6M+lMt1YcZJQELEATW/B73/RmOYpo/tKLY//NryGf+xS8nY4SXEKWdbSLc+/EbxVNI6zL5
Do7PKTMSZtLCDpVNkKzE7DWsT239WfbbtaRhJuo+zdIeD90qllEbYIB68RuxjZMn5mdAymbXp95S
cko99oIUIddiOmfnNkmPqN9bHRHtqzFeUu3DwGKYoW4PNqKGHkOHHjjGqUJ8kd1lTkXY2EArC4H/
QnxByvoaDiJbtQmifBvkwODJw+Okwxi0Ynlb9d03f7Sk4xDk3aEuMa5U0ee50phJ6BZZDOklDj5X
TI0nYb2nvb7zMSpQxNqoYMrIi3ygnmHOVZhoYqwZ6I7dKmY+dik5G277PmYkGxrqC/iebwOGq0Zf
BAhA1WuJuQdcTUZWfwD040BWUA8MZ5zqjccYmMJh4K8ojbew6wjrEDuO+xh6gtopGcubSnUYfJgB
rV3I/DxRbDJQzLsqV8tLHyU6aNdM3+mNdlMHw8eh6tPuCUN5MWidFgC/XRhERijZpTIZ20kW8ro6
1YSr1OOx5SDuP9Ax+Bql035GN7YvzWuZz5S5lieLCRtsPmyxIl8aJPZ57So42VwwlTx1anhnBrZa
SP3y2B3o+2IP7W9KXLhjktKhoRpawP2arhUM1uQKIINxHewPoh+2oWiqzcLwh1g3rcu0u/6Z45/n
4l5axjoK5KOf+Vupl9EvkByxbpYmfZvRVBs/YusOtZspKYR/YFMMnhghUvm4ecnAL67248wBY6Ko
T1aG5WbDU2DWp16ZmOaYubmppWyx/nHLc+aEsNyHRtwarINojqY43CpyOF+booBLHN05q/hCLENa
L6DZb9K4f2yiwtG7qw88OUn4NfcSUlC+ivqWIvSjyva5sipx9MmyJ+ZdoE3bBEal3m0Y1ddfJsvR
8ACDIeI6jbu6/0aTz/GlZ32O7j3ClpXi6weca8xMMDrGaenUYXv6PY1ANA9G0e0nmEfOIJuH30MJ
1GFqN4M6XSft3OAOMrc9/qRMe1yCCnj8x5wNNH9QGf5pkifGByl1VRAC9uxAVivTy/RcGxdAqNZk
HcFvEuVQIsdpbE9+RNTq5sa6ija17PTv+GoxWSD9uPb2VrEfkhFKxydNzrfN9CBDsQvNE2aLzZiM
G61yxRM5CqgH0nHYf49FyPQZ2YZmYnns1zmxBC0OCa5s/jAXitP0B7ofHZC5t6x1h747yKgnVzJ2
0+Gh6TaIFB1zCL9ZZvIwPRIV4Kp+RiAL5hUBmtmEFmsEntkiRmf8+xmeEnbYDcdcdPxfSsPa1xVw
hfAcEECg67fYPxTxCVoj+RqPNc5MJjIWssbCsHGwupJ2GuIN3GnCNngRg8964W/xcBxq0Tl6wo1v
F1lcCac0ujczEK40Q+00RBwPYzV5khfNE9lJtxkXmDPoZrwx7eGkDjXGi+hrQI2YwRWVKw2WeOzF
irqVG/mWT/V7E9Tr9FoqJN1ULEiSJyvQ93YtUOJhC+901rA/LHkQcNpdfWN0rq8fa/tROxVFt8Ly
5vfbSPqi9V/p4jAPdcv8I7XKdZFKGwugySQq0gIA5YY7pU0kvGTBwSpAczxY+T2dQYhB7+k9GoFd
sI4lHIKci2v1SYtvqb7JTMjA7ljdzBBSy+hV6bNKY8s0VyCt0Ug4dfyqz58Q+xrN115NV0EQrgb5
YPr7+hrowYZZcFFdoxk3LRJgIT2HJeD1QdmE1okHWNdP/SMOPmfurkl8LmffQ5r5htDv0NIDNCda
7SK9QIOpUQ6ComZRKfsFMWqDsOpFfY6iovaWmIteOSYjKQo5Y6j8az2ie2Z1wDRXnqaMUew03Vpz
r+EcNeX3JH/uC1gk0xvcXK1qMS+i0USserEHlXrecJm/8WCA9jGKfg8AW+1PttgNEg5n1QP66eGy
9LSscu3Gg0CcM5pI03U0kpgCEgQXccFbO2a5O6QdqsaKs+Mj5NDR1e1geA5rrPmRXy/OXN5eWR4i
V8KSPoabTPucYUeJ6Oc2z4xtOWf4mRuIvfS5/gw9fP46yJdUOpnP0MUuC5K+f4zyeR+Qb7Qe5lZ4
qOdws9oeY/rkE9DZeDNa+bVQT0N2mAenFte2iN10KlYjqIRnCTKzYTpFsfue71HUd1P+hpC9iDkK
lG58jF/TIcxIAQN7fR0Q/EHX0eYr8UA8o4esv4fm6GbiVuGG5bcwZW8POb+n3Ic4Z8DjuqWGkKJn
LXftevs9KqRHbOZPGzm/G8m79p6wuIOIqF2JOfU8tw5oZ52IlrHZZt/AfCIbuw4VVDluf7ixh2rF
0ofVfh4POux4lPgpaPM+l59mQcwNCqvY3nXobtCDMmWIttn0CnzOCtg6PvloOSHnh69d3HuyuvZZ
2ZvsoxUdUgWyVYL1sMesVJdYpw9jbjAS6NBB7MyjzmyJLhs3k9ujjsxy+dc98D/N3/WmhGhxFZjX
sH1MkZw1kwIdVeMarawCTYj8VRLdRS7sbm9p6nymwBnhDfXWsJQQ8Yk4omltSSQNGNEoexWpAY5S
GmLVloZyrv2p2NDWV8ldKr8oFWOPOOs/SYUEV7Cdtkqhs1PFMa6xP1JSEoUpWlVrL2jwXu3KojGt
pca9sG3kcoQQnSJNEe/ypFdbow0e5BwEUDtP1rmxFkpkZVmnAjPap84iewN5FUrrOvA7jwve3OLq
9zAVEcsM+stxvMzFoqGkh7kA0SPQQn73FI3vvaS0F6XHt5cb/bgrRCO8JWUliocbY2VnQKN/mCK5
ZgMkYcVP8RUyO2qfxah+4BcwoRFxMWUAXKh+lYtqIlUfQ106oUL8YitQhKpUDRyzDl7VvkaOqVf0
tS20R200BAAG0hqNUVk9RDGirUoVr8ZQp7tBTCn0DFuHeaQG19ZXzE8W8kne/tb/QsgJJ8YmOxlm
d4a9B11Rq3ZRXF7Q/WeroQPtrS6jtTwVD8jeMcHPbb+iVwPf0W60J5oO67Eoy5ulmMEW56vlNUmB
07YnfGEw8hB9PUFOtMPCYxb4lCIzPJMy0E7TBIeb1Ld2jaMZdarvy44GMvxsxCUjSKt9qGUmUW1c
guRTJ4m1qTac2kI9iALYdEVgr5tGL52KayrXVXyJ+khbAQm1nQDFCUjGMF4ni0StBUzrVIw90Azp
9ybAMeFXM0IhSfadpB21M9Vov00l7aOp0E6p9mQ6SA2YsgrEnlIXXQgAAmo7U4HGNfKWxogA5qet
QY1ToQ1V83jbI3RDIJsQh8SXjN1c5hEH2lSwksjfJJ6qW2gMGH9Bq9z11m9OeSBScuWiFw7Z+S5s
i0Ogm19n/GVOJqOEBFC0a6a2/WplCbkqmfZS1agKiyJKV0o98Zeo2bpBwrR8QoimWgSXlC7LgcWs
x2vT4+a36X/MkgyEssRMEiSDN9aok6Qq4TSRcOosKJudOmN2DBq3ccjKAeLP5Ejqa31vl7pwRp9R
pVTAIY99KsKCIJPL0Mjmifak7xixwQkjDiQHRsIWqnmFJ784GEpA8dIj/68ssQEJcG9l4wRvtkX8
r++J4bjOvkqcjSTdqjLgFNyVb6jQFJjp6R0G4+TOpjjoAwOvzDfWypSgnizRuJFac296a4tu5NvQ
hg/fMaOZnazbQHzIOsK1vjcMp1OR0jWDMTlDN+ac+KwTqAwW64Kul9l1OQkiSezK9YCyNMNqgb8C
n7DcsfbKmzbqTrJZPCd1txY+xpDKjOPdYGsbIlVuDYklXt519pFohS+tWd+isHeiqbHcIuwoRA28
GoInbqEGag50jmg1xNFrljDgHRLzKAAfJCVonl4/DbWytQab1rykMcQzETXJfr0YHKIPX53Yaqha
qrAjmgZnDZatb3NtsmL3TBRzlf5Owk+zo36btcDD4qY+Wzy02aiu9FDdwSTxYK8SIDBP0iGyxvxF
m/CWthUJjkUze8kcGEBHQnaCNGclVzK2oCJzihYaAxL8E81pl67+qQw4Gwx6S5ZfXINvqPgv9Gtp
3Cz2WNXwgnxenFIZ6lAyILpkBpig4AyxIuNQxfpZG+0LwtoL4LDnkPS1gFAATR17l8ybD/zvhhuX
ZF5Mdov23jZWQVsdo0qLvUjLTexnbKZppt+iyHzPCI70oN+/Q3/4LCGp5hlXzz5qOya6siurCz2j
Yk/LMQ+vOo4C8EdpfQU89V0DtgYuMbpjegBel1B5WzUWU8evy3Pfz5soEtdCmc6jRJZMnD+p1OMq
iZE6aDw3SoPRkwEj0sdXFVrTpuszSS81QEQUNb4BM0KSq2wdhkjY5srpovmgKN+kWXmXSYxYIQw8
zkr72nK5K5sJZzJ0u6wK7rGtXlWDaLUs+YK7yi14O3RxjqPs2vZwlrh8Zpe8ZlqyHbPmksYzIP2X
hOqYMKE13T8XLMpJsyK2hOGTJD0Jhg54nHm7R96W6smok42g7JiiR4VhqaQyGUZcXWQc2pVxLWLp
pZBKXtT+RUmbw4wFTsu2WnuGr4MmLUKSlh3VrHQLG7yVNd5DWfki13SusmwrTfZTOOavcabt23Bq
SdapPKkjl0x58oPSCzvbi4fdbBAtYgms9vFOqDnUGpUjPiE2GfqF/N2W+3ukIzyvXuPY+Nxga7I0
dADBnLujbD6BRUD9lmVHpQIOomKWCQ3geHNZX6VusetXXl4B0BGBcFJ+WzW120EaYCWJ9TRQ9mT+
3U7pf2v2R57X+1kyVj20IeSOV6IyXZt9VrVqEzKOjWI23OTWeK5G6T503VVTOg4LyuApmVaTEFDv
OtzuJBvI18KvD0kK9x5Qc9FcYky+7PrAgXEzEBF5x1FztIhEUkp/Q3Aih76HsRx2kmy95WSogYUK
3MyQb7LWU/7xJeYi/maM1AFduFflAsU8BKfCPJnWIj6pPaErG0vDucFO6+pKd9INumog7+2VJUDH
p0G51xJ9oygtZZwBTaCG8uPDJFAD9ZbWlfCiadzSeMEYwqyHs+cHqVLPIeGCBJSdAGXcNBpMpnSm
c/Pg49nsh9VMLAOmgpXcmifEsCKoj7ZKzCuqlikmgQ+CE+FCygqx9XrywyNJRCEC8tcwA8wtRxbP
mv2UyQrPXvbYdPlT3liPmqZ+Az//NGrAyLPmy1h3u2Gs9n1HvZY9lA2cqrmp75VqAugKh4vZv5gR
CB8tulQBOIxyfAuGZXmm54DZ8xPjAE6ot0IApp/T5tEmflYVkgoKREM4XNAJxL6TTF4Ut/duiFM4
ntqBgLoR42J0nqZq15DT48D44C1JOKXFweIZNNTGiVQtZ26n2msRcrZPSgw+WQEfkm6a1+dghsqG
hFwdWKeb2uQkLciroFZLpFmaNw36AzGfm1DSt3kznuBMpDiMdLG1maec8orgO7MvIzwUg/+i+zgJ
A61rXC0xxmvYMaij8jd3pqGdRTxuiEi7TFKHaZZ9mUGh4cmVWp0i87XRomsZIzZPdW5a5whcXI4V
jCfePTZUXAai72QOeiq2GDqCVuQfSBw6lOIU24ErKs75xiZG2jPG8dFvutMc+m/FjOtDq1KH2KvH
OH7mhzuiL3lkRfnS+T5aamOiG2WsrWLm6FSED0VJb6FJ2EaA2dld/uDbjzQHjrMkLjRjK8dqw/2Y
Qkip9PYGa5xOaJn1q1mz223kK+/w49/ATWlQcJKYzDjrFgUoZsfm3Oi4Pwxy8LLka+Pjcoq14cFM
fLx6wWchApmXBrIFAJ/KR10qKwOtV5hro2Ufhh7CUGABLn3ANrsbP/TmQqBWNyofGMz2XII83JZS
fa36D6Vzl0y4eZMGdy2qCOEkHvYS5KeiXyfNzgebhKiIoSCpsJS6DOnPFfjRiaQBtMC7mS6k1dcb
rS4em2s40KD1AGqtVfvYTe/thGNpSwhNY68xhEQRWbqchn8bd/xPpv+/FZX8ID35/02dYisyw5W/
V6cci+ydMPjo7c+ES+W3/+vfihTlXwz0FgykbgumCRpzht+UpNa/mFabpgxWWBC/IAyGbr9b/1Gk
aDr/m74w+wWDwD8UKQsVwGLypGiqhoxF+Z8UKT9PkiBuM3VBTqqYiEkZ/f045CDj9Oc8c63pJ46P
4x4+RfLLmZ3202RVlS2IneYyNaMGs6A0/fiBwcwAviQIikUN6MkqC6p7opjDrgFIQ4/BPGoqaYRW
QsBPn8e7jIYpRH3lZE5GAP02mPZNm8kvYkkba2pJW1s1x9ZV0ysyy3CMik/U41tZqhZILP+pnRMF
05fReErqi2cAQtnO75+ELl/kBGuwj1+VeUZSXs3aZCkmU5m8DRQXiQ3GF60kZvj4odPBAra91D2H
zdw8dGlEol1JKKpJHPljN6m+x6RUWpGKjNS1Bs8k6bMXpRhTmpk9fUrHcm2FA5BgExsRRaG6nRjE
OFM2bGGXEGVMxYZFMT4qor6lY96Tay4MMqjwiydZz/lTFKSPzeTcYdCRtaOehcYGpjBnEV8l9Sht
Dz0AMWcxwhGhNIp3K6mb0IEgLG9ULvnRjDLlqjbKC8Nk+H3KaGyBd2mfNJoda7/G+7DSWg2hLC6g
tYjS8VHKzJr4aUIvW6MbMCzHmWN1EZxPA8NmWc39B7GYLF80L+TTZM3TqTWk9DEjMI8/IxX7Vsjl
weyVet+YybQ2+wTPTRx3+D6GhOh4A8/iIOLa7f1qnZk4G/FwpOwro0LGbgbHGEJwxr8t2l298J2A
JLqNPQsn4U/jT41I4GSlvPOiod2VdP2hDEjRphwUTlPOwzsQp+IEG9rAEj4nb5i3lmiD0bzUEkBw
Z1SUYUt8U7xFTFYc1HkRXcaDylE6LdxGrbWN38TqJiLxcwP0oMBd3Z5rtUD3myk6tUKfr8JM1j+J
PrIcBuf2VcP5o8xcTjup0kOjTkwLbXKpvDAZd7lKaFBLxBUDGzoYaZd+IR+BtT+BV2GlEWYI5Wwt
3c4ws6W9gax6W0jW8BrYZJ6JvL5GWsyEZphyGkRxTaum5+vNg3awQ/k2mXdlJCujSdhcsHA4Svbs
WzTKv2cWtpp+ky1zMelJb0QUYf7NX6WISHc1Bi2HtQO+8/ez0hac5itiASw2gilFbJOgHsbk2tpG
T6dcSXn5Ut49/Xkpu0wh9rLGe9swHptlbdiQZ0ILxUjvysRZZ9Wisz9LHOfXUbfICjTdncQo49Ii
MH5b8S9Spysz6yDPeXOPGmalARpzN5JK/YzoWcZ7Py40C5pu9Uh3XtMlt9DmqfeyGjd/3I/JoxIa
07chIu62oCpYxYtJziaoYmOmeuWpoLHuvpTP2OKG9iJm4Zkpvtk4LqKtSHm7DHNGMOAnyqYwa/rx
0cS2G9M1owoWhZdm9MebJD8HE90CoxJAJ0ErnLp5LF5MCdcz69rOyLuTUerhFstsdKgZ0jsm55pv
5BHj1SQU76RhGFqXXZlyaVX7G+MLDNUJbI42WkgbWrrJzY75UgeLTwca/t2wFI5jeNVacCFCAuqa
Zr1P1nUZnuuoA3rNw5PgCSrCU5LhfYuN1IHaIDZEfCHbJylv3Zj0UrShH495KD8aWZitayxrqSZT
OoUFBbj/lYo+wqheiJUWsALZkZrvLdLfCVVE/Y8GTnZNSX4o7ab3rIEqq52jxxaqoadH2M1a5CKc
51nWrFrLPiif32ZZHAEHlrusoRky9fFbjXDck3vxBkidA2qWWUi2uMRyUz5WOUnpKzyB5EP7Epm3
lV61O6KHd3NO8B2jpX4/k3l8GZTOfqL7BCSmQSgfwrPZQOzUd9pQ51vfAjJS5colIcrHrSbq11IV
W3ipBo3uBFF6pbyNGefjMTKbzwiEbzJibxgy0sOkJAwuFJOZ8TBjVVvYejKd5WM75/uAFm9UTv5W
NSp68NmzPFeo/K0WLWRfMYrTUmKFwd6ss662vbxIqxeKVHnPk65/pu3SI70Xxho/+HQQmU7noI84
cVVKuhgAFhM2652bBFPk6VJF3LoGJrqnuV7wZ0ZyHSOl25VyLd3lfpIZitfgUcZJizzIlWDq5Dli
zJRU70pFh2PVGWoeAkUNxa0ueNmCIJkzDldxe6FBppwNYnzfdGPWkYONqQsP/3OW9sE2nvQX8NU8
kjPtuF4l6szs3rqxn1zkQw1u3vrcNmjFQoXMlGnG+0xOakT0wZg9+FIXnMDY0X80+7XK3T+pFnk+
IPxgGZg4s4pe3Ek2UW/jIFfP+sQLSyttpdvxK23CxWz3WnXFQTIgKZiJ3h0xrNBGsKybKcLBy8kd
cwoSZrxUJUMIEmq9Gmp9XIOvVPe1RgcPkeixyxqc98CKO37wIj7L38eShm2szF5KOsOKuE5QdcSv
sLbgpo0k39GnocNZPb6XytQfBCCjdSBAeTSFccTmGB1nf2mH92Qi0OjJHJAiFqdn+zzowS7g8rrW
UDdrU/bHNUouemEyWvr7JFL1AYKRf0mU+W1gZned1Hx4NrmQq54p3JHsKWMnxw2RPCEEB1I+I0eS
fGs9mXL4Srx6sprUSQGDotc3HNi0gemJryatBmY668j4O5LVUd9TEMArmSCT+v05Ids6SvtTlKY3
MjRxv6rCOoxkdzwmvglbMYk3yICNjwy+gqYrDoWMS+FzR+tQeH1CYyMJLcwXEJodwr4G2sa0WetC
REd2QCcRavCctqXY6WZAqk1Z0TbJCAxjYZixH404E6NUeU7mqfmcRFgjGQH/Ta63GMydxOK9GnVo
nYqs0Fj6MeDb6s0GXzpEJ1+l2/OfqG9ftLob+MTKtm1ivo9Zufkx89vUYRlopKnTfqT/G6i/h3+n
zQIiDPDXfg//LptOxc4Aw0k1dVxNIJqejIEFSjfLfPvPCeA6m9eO5JyINuvvCeBdDcRw4aUfWhLA
c0w8LuBtYHUpCp5KwU357yzwsuQJ1bNio0YyB7gksaVzW9bzLjcRAihRqh8GoZFOUbQMQ9qQgyvN
x8o80GPnXasJyZQBOD51NdqDItc2hELAvvmeGN6G2BwU1ihHxsfcDnawHZok/QaznR2r0zipYkh/
CBl97wdCyz7rVhYzuB7QiOd9pr73I8sC2byiJaemM8517r+PBe6XvwoYx05Nd3REigZVW1HMnYr6
E2cQ+Ko9fMr+BAWkZd9Fq6QldrwvOTIRlkHqeEPikNdo4mNMxw41hNl/0UVLec/yvJmbptzr8SQ2
oV2QOIoF769zyJvFb489jglHySGK8TWA04Cokj8nkpeymq+YBdyI3W3WpT1jfWZs/hKLRlupJq07
miFEk0dhEB/TuoSEaBfToY3xve4GkxwrnRL/cy+ydq1iv8VhJbpNVjUDt2ke+f3Zg20xrFwpckEm
jdLN6s7nkGKpw3g2YRI/F+2Y85Tz0G/IV30bSEU/SJbynIaB8YIZFg0OmiWd3POu20HlgcjQ1xnb
AGOR+g2dt3JB3MQ8WkMLmyfaTbSdftHibuA9xe3EO+HjZ5PMKwzI0c3n8KuVzKTImlHjYCYnf+W3
RHROFAk4jix8+Z6KHvlVvGNVtV6KzpY+aiNh0ehG6T3Mo8oR9TQ9SjbiptFnMFLhTzyBS5YcyLsy
QbRd/0w7FWasQIWljBjijGa8hJDL5lglKrMDl2BD0nJHP9rWqnj0p3YRjqndqvsesd5MjPv1VBFe
UdkNQrO+DD1LnoodYWmRF0xTuC2Wea+Nixpr0pB5nVzK+zy2ERSR+0F0dFbvAsYmT70yJ3eidKwj
yTrNp7GXjTUYi2kDMr/7gLRNzq8SDZThndCdqh5YXqOArcUctGoPxz3dVdncYLCDukCwXOpfGckT
X8pv3ZOOQFWrYZkgIVhPXKZLlFh5xEQJbNQ4EgQfMb1EX7RQh7UFQNypYNG6FihxEKfDDg/ROkV7
cYIc4t/zkCNZt+CMiZIyNkqYjudOCrO9KFLYEwv8OFswyKM8FOhXQCOPCyQZp6r1ZAnSSvM0fjY0
qb3qpNKjgF34yrZKTPbIo/1sLUwn0VVHiKdo6ShWXVVqAy4he/Lca2JTFlrvcTYPH8McjXeVl4IB
ZV1vWmQflgxkmlUTSB/Pa21+g5TGqWdhRIMqUI/Nwo1Wi+qmAZKmL5g9dwspDacjRshBFWsNFU5l
66kjg6JWE4LqRdJxtCh90ysBVkuAqxUA1qkw2o21MK2BeUXEtI5raeFdc8w7IbM/B3I4spLDxIbx
f5+pHmbE6MBSfRt2dsgujD7KepGjXGacln+IIHekoidsZ/oiyQR2WqC4df+hV8ih70yS51SG05p0
kEB36y2nnbw3z9PMYLFc+N7DQvq29XY9gP4mnvpTo8EmQCvixKW5NdXmnDU53HZp3rQifp4Wjjjc
XJLTengnejbAiqlK9vO+SW91Hp3qhUWu0NuF2YeKs4Y8XC/EcqpAw5kXinm+8MyTQdtnhnTJfahR
88I8x6GLw3DhoFcA0f0g/hRiI9ykS2DjUHEMtAIUIiJqPrK6P5opu7upM+1sF9o6qULTHv8Po5uR
c42hDJt2LA5+NHZflHbWj+T38f62tbm1SVTKLVy00v+xd147lhvpln6VwdxTCLogeTE325vc6f0N
kVVZRW+D/unni5K6R1XdR0LjXA1wWg1BgJSV25DB36z1LRDI67ZlpKuJ76NlV2tTU+BzzYOP6Um+
czAi+tG0eF/vgIl2HtauZsljZiScI6iXDaVhtB2aaOtr9nxk8midNI++0GR6LgHWbIlseMTArXdm
D4R9rWn2hebaC024H3ueh7RhA0uywrvplzLicoyTpyk0dq5nFqewhXxAVXDXAtCvLYzDqfJ+yOry
NU5x/6nQxP1Ys/dNsAGppvH3YPmH0joHJpz+qC4+iWuJtpguxz3CjGTX8jW9pZrwb5iYVkH+Fz7o
gzxtUjSo5AGEBAN4OiEgYwWwwpKc30Zxs291jgD+Ll7oRLZAxOp1leq8gXxoZq4Jccl4YB8Kyi+d
TUAg3lNY+945IbaA09M/2WF+wnP+FuhkA2SeV5HOOvALIzmD2HGv/RGcTTOjuXDYLaZ1Gx+TvH6f
0OkRI53tMp2kUOlMhSofw436EbTQ6MyFVKcvcEmVup2EsY3h9aJIFLmoSAVrRjnpk1UKdU2FzGo6
iVms0bnOMpxOjqXErpE8xn8MSv+jofJ/Z1z809z5/yOSrO0wCv6rmfLzt/JbV/15oPzHj/zT4giM
FRcjyiPXo7v450DZFL+BdLPBhzBWxpwgGK7+aaAMMoAHgmsRcERo858HyiCe8JoJ20OM7Jryv2lx
tG0TKi0jXsfyrF/8AkQQkBM2k0gS9c4n/Bx73ZrpdTaVXOHpN8PL0X+7QYwiSNz+6UO6/d2T8Ofc
pV9H2ZYlbd/m/w5/SSwEP0+Wp841xo5kyxXC+01Vje/tYHws0n9wk/n817/q31kSbdRnuAYskn4Y
xv/8u/rBznxc1T5HSas2wxh+b8P6OQqbbR3alyTjdq/H5CEZy1M5yGM6mfvCqT9Hwpz++pX8q12I
N63n6I7gb4H3iw+lUqpnmwcAyzQLVoLxusdV4LlpuBoa67QU2aWM1d/Fdf4bawS/lX0BywmsQpCJ
f377zNPqock8H12se2OJpts4lQk9DQf5Ksh7zAJNvYvrg5D9JaoxwGfJqctyrdT5atfM15zuCAr1
Dqw9AoecUJ8WrWUq/VvLaU/Mqa+U6E6LY3+iNdv89Sf248X97GiR3BpcnK4nfUFe5M8vHjBS25qL
6fMxgXAKGpYHcXdglLhuhTiTM3/tRGQJpkBvr/NyvimK9Es0ms3hr18HN9wvxhpehmmxDvEcrIu/
RsjFXu43qll8IJIClxu9UpynX1oz+5vfY+sv41/eLycC7lWcXfhofn6/iLFdZ8AdjFTUuZToVjj8
j50L6jOy1aWzmCMXzwnlbB4lcOHMgBycasGAksdH32HkD2v9CzN2SBH2q2GA/rSIDYaEhciorJtg
HSoUKiRZavRasia1+dSjEY+mYgDblEAY8pM3t8dUH8QR/OJ/bCc536N/G7j27258LN//fIO/HDkp
YxNZY19hkNgHr2adLlSdbXCAV5szTqiKv7mC/t3lT5Scw+GGWZPZ7y9mOT9M7ZlUJz7RKL6ahwR/
Sm5zoK2A+xWbpMdsoYMfh7biGmapzV2RhgAfg/G5wkKQ0eCtZEZ102RH3M3maspZ/hjWfJyLzjjA
jU6INfHTK6cKch3jcTSjOvu7d6Ff5S/Xhb55+Z9Lo0Yz8PN1AYtBRgXi2lXhiU0GH/ho2cCQUbIF
sBRgn7FByCQVUxtS8wblfuqpZ2wXhO8EJHmZ7d3MiGql0sJZhX7xbXBEhSAKE9G14QY3+Cbgq8EC
/Ov75tcFIrwAE0NGELAkIFXc/mWBiE2chnRaPOKDQmvHYjNaMxy+H4LgAE3i0YjyO5OdHcrP8G/u
pH8Jt9W/2RdED1oWCt1f8+jhlXMX+KhQADyXu96Yr2GTLtetWT5kfUGkr6Pk3xj9Au+XAx4znG+6
kv2xiXvftdxf7l5zgR5MUqe3guwhn8gJs3c1yd+PQe7bj6wHi6doSl00yco4g3VlxBrV5qtwGOf0
wZS9DEEizu1o+PdqRltfZ+LZauVxdOvusQoKLTnlWVXYy12VjNA6p6gYtTHXit9MD9Nwb1E4Tmby
pSK5fp/XolirUNXnFgbs3pWdPFqlKVfBhGV1DmLvup9bNngZ1BKq55Z5a16Ur0Os5K42KkYU5fts
NcOp81J5beTiLWN3s22MUH7PlPG9QqrnxM0tHaaENsNZ0wmkoWP+GNAK7+1k6U8NecoP0ZKgkfA7
87gkhn0iE7TCvZN0HyTPouiarNhHm9fi9PIHLeyXjXlbyOmSDosLIplK6S50q3jrAnV5HHw5Pvc1
5NsaBFu8CYBBrF01E1gX+M8DkxjgffGJ7LBkExgjjXMcZh8lMGliqdh8WGHzGYAxWZdk+e5sJ/W/
GnZffM5La+wcUEsfjt5cUUhkWzPM61NttqwTzJmFRISv2pDVOwktzcquw/ngRVW+LmseTqZisRbk
9BhKdo9eGm9nw3xzBJ4bg13Oweg562z0LBcBhnU30izEiTVuYMYiPFqQF87cCb1Mv1gl6xSPUCUU
hzjLaEFJH55tmA20TX2RXCE1yddetWwQ8G6Bch47SMtkB4crUoGgwCv2DeQD31UxFv6ANSiK9jvG
4cV3wdBqk2YdpLlJ9nDec+MxrFkcJB6Xnqn0yo4Ajmv2VNH1HDPYTaQS27JEmGTKvr2l3WLrg6x3
5WdQqJXKjHNXMDnqZYOE0/Sbm9xsu0sr6QMjG2lv3Xpodauy6VaxX7CBNVOPuQZ9y6UoxPUsGeH2
Y/aFGN478m5qXG+Fs1VDP68FcFF3guE9DEN+9kaAvRmQgquy6ZdNMXcbE+vZphGjgwJc7VMdAeXY
De4rx8di236bXf+xwRj26AZTA9+VjfVqtCX5Ih4fVs02/5KzYDrOo0/erlUb4FyP4PnNVRyKrzRT
5cVio7LrYtt7ZIrPK0HdtzEb8WCNBkvTfvoSSQK3orSinGzthyZxTm1kQBoENL6J2szeKqMfTngE
PL3cc/a2UyQbgtuuAWUymA3S5Fi0sPFAVBFTEyflt5DYIj8iYyVpB3tv6CqxTQ2APVbnAJe3PB39
JsX8VdlhhP8gwsS9YYOnQyBwLGzmym2CLQp2nF2tS4pjIdpN5pYB0kiDE9FjNl/7Wr5mtgBpk1gg
5Or75m3wF28Xjnm9MWd4UL0fHgILK1hlMTYMG/+QtwPa55o8J1PLbkkvLq7ydEcAIRNG5Ln1XH3h
EUtsA5zPVes45X7p4pfYDqdD01YvsZPtlnxBs+mH+zg05CZSy7e0yM2jKaxjHLCnbKr0wZqcIFx5
Kn/otdp4MOx0PUkg5SU5ZJsJYbKb49LDsfbu5ExjyLMu1o3Et9GWBV4GJM6Mna11B7bXpADAnsAk
sqit+lVpbbTo3Ro5f7A1Z3EM7fxYdNZ10fn4tQx25kKFFxGDSlYOqnlToSKvPOY2/YBWHpm2RK7t
DArpxhID3cU5cZOV08FE4Z1qpXfcp3s3n94pOfgU+jZZ18RcoJdGKl5r0ficzf4mRUfeoyevXPm1
0gJzhv7DNpweekvdRMLaizCoWfFky6qRRCQiTw+K/tEZ3eskIr8S3IHNOJvsxVJc8FU0OxoB9S74
jDZBwtyt04p44AzOCp1ivEH8jJthIYy78qx7idgEnOUgzgm7Dam1905XX0X2yJ2uUdkL+zeGrgDY
E1BONSglSa7mzPxiN7vjcDI6/zJZuO6QTEEgrfpdhD9BBy2hws3YpGuzgKFtA5PCQECFNtwsRcQW
f+6wCo2DsbUr7riqKH1yXZEgKO1RSDrMLfq0OMyMJTF2ZHddjciTzeO4YtHc44XG9hCJ5MacO3Bo
XZG8sG8ksasX906dE7mDjeYSCffVDxkdIufoPmMjO+LyASZqBe1aGsj1Q/54X8/lST55BTZOmaeN
GnElvpJEnn9ECheHg50Duj8YWO3w8D3oevZC1OTKHRUU9iE98DhxN54/M3GOwXSZRCFmDG1CGqQH
+4e5pOZYN+0sZTlE9BmSDvt6rOd+C7X6roGHvK1Q27TaspJqE2OJm8k0ynyn2GJiLgyCdazdLiMO
IQ5T6W2XAt/2JBvCVrOyXft1c8hcQpPwFRqXSY24ijmp8jF5drW/pgAzuuEAwQctowvnAXxqWCao
O/DC01sgIyc5wc0ShDpg+7apV/kYY7LlJILUW+XKVITEA7UoGpe0mM7EQYe+ajUlUfo1IDp13xrv
xZCUpyGZ/UuMo2ga/SMzkWVXa9OR0PYjVkvtNo0j68lM4/gWd5T57LutxX+PhymbTEaTCKAfCUUw
aTPneZd5eXiocETN2hqFzkuQJe/3KynC/opkgvqRtcH87kEaCz2Y01It3Tkwama4s2enb4ZT27uu
Tbz7YvFQknU5WHXPHF6juG+57kgAPPYmyGPaho4cLwZzPsaDqybIzkNmyqfJRVSc8NjeKzv6pHPZ
5gkPtGSW1Snl4Y8Tthp3WWzE68hR1TvANLwfUZHfJrQBYvBw3Ej2zEXXIIybVX2NOGw4JdjpTqSS
5ZsMk6uJNzJ7jMeU0UTcbpcouUlwkDPg5HncFBXKIO+rcuPuqvZxAIIm5XJr0W0EmU3SChBoGqig
PAaw165LV6tpU2qQljyiE09ixsrWxKHfVW5+UN1gH2UYyY+OGhBzbfrClJJDgf3bGvpFv+ZzLzds
iWFAG3j7TmoGH4/rWwfDDmLZhXigMJa7T4COplvf8OxDFwDeH7UbjCBRjPOsG09OjqbHKMVD2iLy
HSVI876b5IZHDQgdxEhD3S1bgtrkdzWJaD2AsNn4yOUEzIKHro5NBp5G59GGdcHOXiq1S6Pwe5hg
tw2l9Z2E0Jmaj5MizkkwriFN37UIB/cL+X7nfJnFU1NSWdZC5SeKqwwlQW1f1x7ONsn2fkZ3xUeZ
Ui5UfX1kDUxdN0MdCvrWxBTQsWt3Y/Q7A/nR6yYiFkhZk/smLEKP+2psrttUDGwB80vrFQ9pbXSn
in39dcUcZtcj3twZfGRdKvwL9ca0i2a8LcpuqivZN+PZAEO0HZwAinfktmeWhfPam+vqtSVDbKX6
bM9s/abwUGJUMBlGC5gNLvi7ok94btBwXScWShkr4VzIQMRvMv7oOxHOhP02Hq7Y2lLOo6Hm5l7B
aWd/mN4PyRiu68mqNeJwuBQm519YYXDGrjlsVYzrb8qyT5dx9xcRjwm1alnQRDBdCOJ576YipWAV
1aXNInaANc5OxvxEQ8v5NkgJmDR8deVkBkW8Ww7b2bXfDSc116ysnS0oh3gzx+Aara54Hr3GOQbu
ZB3xbrATCrpdhigMETkb0jGQW0UfwPlI6rp9yBFo7QhRQRmBtKSygvU41uF6NEeX3UbXPHmCctJH
COVYTr+1ivgzDtJuixIIY5WFSipNWTR7eUDTZ+Fug5QhorI6uV31VTTjcFfwgLmLmny8ietg2keV
V19PRe49FyUL6QjisyqXD+kN8p6qrHuCQLKgTJfipinS4hrH1bxp3BnBqFQlO4qFGGfr2vSxK0/5
3lDqamoStc/SOX2siIU5wEC76/CTny2H/VOyTLyvFM60mzXV0Wxbaxt19oPfVCj1BqNcL/ghN2B9
4ttxoELPsu2QpPNLlbP7UXWY3FW59Q4LCuuSUR2Tik5xLgXmm64+yUw+9gXEUb5NWBwKrrEzZ95n
rYLoyjYGrtTRKh98KJnNKqROP4HqfHVnojmNjvpfCbmUb1EBgGCYQq5YajHnROSUfVJL27xMbELP
xKGQVZAUi68d0oG38xdzfE9FLu4MT8Ybl8+CImAja6KHKWg3uarOtGXiKm4FESJavkWtW9C8Iumy
lvgxq3k49ai9Ri37GrUArEIJFmtJWOG6zAJ9/0CNN5zYB61rBGRsflkRak0Z/dIbSeDpVpJTffCm
hgq4YkU5aCXaUDvtDaoMzmEv6EGSoELuyvmY5shoIlM0OIN/SNsWRG6ZVruVfrtDewk2VlYPxBbW
u1SL43gLzyQlT0ckGlelOb0hRkBIh3Zlze0TrZyADr2T6BrlOFGKYJ2otBjPteIHR8JPoFvHHF1C
CfG1eK+dE6aaWtDXLJzNU/hZa6nfVI6I/lD/mbWXbQNLfWkzdyKZEongPLvLbtGyQVNKlCQoCXmY
4jNdwogoLB49zQ/FoRrNiJYup6BDcbzhFsTZrUWKDSUbjxoEd1Tom4EnNnNVRI21ljfCdNnEdLq7
zMCsu8LEWyDzKdtd7ZPj2WmNpNRqyUbrJvt5mW9g7S/bJhovHICoK5FZhmFavTKVGC6u1mAaE2pM
esbyGgLOndBKzURrNmOt3ix/CDkbrel0tboTLSEhWZMV4Yu3HOqf3rqRdhYd7N7K36EftgAG0yTd
9IMymtWIPO+D2z0FlOHVe4IJHB0dEeCEHcTBD+l8OeqE87FYHF3ZkKpzFVaEyfkjjhO0q/hGDHu+
S41qjrkQWaWCucXLlDaVcRdGlo9AboTTSzGBvILJwM5aHHlqZYpdOJwv0lk8KmK2zoOXVIe0mY59
XFQn0S72MSMibt/XyryePDKUMrsSH4VZlMiKCHRbdRp2PwDS0DA3fD7o3njoCkTujbQOUOdmOC3a
q4U5yroh+H7h0dHmye9Ts/9Z8z3O9bf/878/PosE1aei6Pva/bSzE5LR5H/tHFl9qCRPvn50P1lH
7B8/9ceiT/7m074FzP5cCWnMYbL/u3PEdH+zbVe7R6RN+qPHpPIfez7zN6ZIYOMs8WM1aDP1/QNl
age/+QEOD8wpzHyl9x8aR9xf+GsWs2/MIwDP4dq7xFf+ukdxQt/p8RxwpJIb7RneeCMwbN5j7pgO
ibDDPa+0WwdEyWzLgPvFqQUZ16Igwzk124d0LCnBiK89eeGQ7DtLqkMb5t2JvBb7iJv5hRIA1ndN
EBw9B/lB3vKBfN6pV3ljveScVgzjCMOKfHnwEvc5QF23snqj345dhkK7S6KzGmneCkhWu3xCOejl
PAipbyF0US4em6X/4k9J8NqMtHfu4NHv4vvYtHXF0MJpQlRdAJ3DsmWiivUPY86At6/1IaYL8Bo9
AylDzN0N7SdqkaYfd8uM0z9WKUOhXOOhiMhC/QA/27VyXOqGwRo+RYmVkby+T9p8wjNHWoxSGBC9
3vev5ZyBPqronQcBKiAmQaLP7PBA7RGqTd8bw0vZutBegjQ0iBB3bvwlYuLgds6GPCMNpLYxuBGn
nd23veVDHOeNXbxWLtS3mNJf5lwqoF7eMcBm1oXta2LsYlVfkXt0G0nnpFrnLJvhQSRU3IOtTuxs
TiWdGuTY4H5eqmOZeqCULfMZSuJ+aCgOCdJajaPxWGAyRErujXsLdIiURMAkgUludjG8WgYtQFUm
HfYUViLSiZoVMAIWtvm4B9sJpoofJgnHXQuvqb4gOH2VEfiCjksmdqSxr7k89k4Sjje9Dkh3HLLs
UZW79zJk6QKija49PNs986rWnrckQlt3uFzvlZ0/Ih/VEVSIuzZhnGkEin9o6ppcJ7sE81305ONZ
eDyj8pMnwIGwFXkqghLHRyPs4ehMYbrB1RptGqz+cGCdzaz3hwJBHROdx6Qnctsxas5evvssgtiG
uYtxunubDsOOSbV/Vq5z6qdcos4ov/pVuXeCKFmPpfcJkuNozf2hKKpzMtvfmAi+2YtzCof+ekqs
/DwTSs9TBdkVUGrqv4VZAt8O24FytcC7j1LrQqzMadQUiXwsN8w5DTq26l54TP4c+kkGojS6Vvul
rAyxjkzoR5l8G9PyI4jzdxC3V1UcPPvh+OEmAz7OnOcBzssrOD3XhZWRdN8xE5TKfBEi+eb79ZXJ
0LUMMnwg1HKYRRdfPSZzk1xFTXwAljkcwpm8FPzz89apLXsv0prmoE+8iAtbIgpCsqv4g7l+ZRYV
6C6ncDmXnUCUBdtsmzjEtySevJ3HYCSEdSKSRhjLmWLhBhwbzAOXqkgajnWblP68EU5N8YHHDDG7
M30UBlinZkL76CPbng1YVOEEerSixcgYDq5n0xfH2OpJbHHCp8amJGB9iMme3IGYdFWP6CuICu53
hs7lunUdsU+zMLiDz2eus54Z86pTCg9WjarHkeTE5YAzlnRcM8UsN2j/uo1Po4VwnxSGxo3YNef9
hmWytfdDm7h3YmUrUe9me7gK5gXsZkX4lxwJaiRne1jPZIedGxM3EOFISMyH4WmWZL2w0JVrQZ45
aUXmi9+bJMTm7lXf06w0IHjqtqWT0VrZ0QzfiKv/ZsvlcSI7k9w9f0Na7pqwsZUfJrdNrpYVfBx8
ZSMmiNpLmO1ZxmOVyRdWJXt/SW9U5l+7otgyJWEyAOAPAEtbBm9W5KF1C1Nn7c/RF99r3qC9ym1X
1Gi+DX+L46cmXil8t/EZhYNzHmwOXJN+Tqsz92BlKGzIj2QDXcDHSZom2Sw92CnUS/HOdTLohFln
7aMBMmmhrIT1AqweP3YuDhLw0k6zTWAqsLJuPG6WgADPqm6tVV5l6VPRZ9V9QP7ZWkXLggSlqXXG
l3LWUa4QWGvcxbSghAVaGmyGDl9zwcBMlK65CWpYfz0cn0HdemWTnKqCMbKf4BhURVA/zpX6IkxI
BdPEtAlSHjYTyPVGEm1a4oi2o5vfJQHWGr9n1QBCE9tuHX2C6ZdMLRCImxOBX4M5Gmcp8zfqw+FA
3UxSjeMI9AjGW5Un1W5o5ZXtxO1K2AtyLm+8zJEBOLCZ7znq7yfMhCvF1DB2gXDMofsIRfBmTsdt
ijCEBT7NttW5jylbpLhXaj9E2NLB8PZ7qotz5xAUOQQk/pTzS2xU4sYv5H3bISRb0gK0Ytfc92qq
NgleAq/JBHk7XKGE770T21wjyQMQxLdJu255Tyh8eQx7mMXyIaGPCJ1pRYYVvUAQfSz+bGueFi7K
egBqtnBcW6P9uuREKzC4oBGc6z05vngc++hTzky9fO0wSgP3qlQGFIBcvZJ2zLTY5tmxKMLE/A4Z
Al36yxKP7wIvCoFz04T53NktpQQCwClkeO4lTAuk3j7W6nrFJjTdDC0NjR3CTSAP5VsyVNXG7cvn
SPpPKOrvlnxOb2y3uLER5h1VBQOiLSzzuvOye6NH2Lmwjl+57nBtGFPzQCoerp9IfE+z6QlleHan
7OBiZsmna/NMc9gz8VUsSDvL+SsgExw4Hl2V0pakGLqLTW7bPDwsTYRpLOflgUeGcBBO6U0WNjTQ
Vv1liCqbYkePZgqSzEyvBtVilV9jVt9HJUgzzb2MQ82rx7UhaUAIhcX7mbEmsPUzpjSJ7Ehm97EL
Eg7gFJ2iJ/lUY1pIzJLWrgBtwqyBlF+3kfeAWZA82x4QESsciTmb8EUkG+wd4973AAaV2US0WMVa
mogWGE9LdcV2K7mVKJpP5C1zlZCzt6ysmRVCNib5SXpqF7tFdIMhwiaRmm0Aqa0AHy3RPabscRDE
f3WkPr4jdzMl1BO+FeytYtgL/IRdw1cWAaUxLOs+TKwrW6Qf1SBelsBsUfyToBw4L03eRQiR2+cS
bnKbdY9T5r4bbaVOUD2STTnWxzQpv4xYdQdYFzA1ZyboXc14yXlUywO00Xoeyz0lARNsdCxN85SP
ebDpiLDbRQwrgLnl09bGHgtzkP9KIvx4WCbUHmWChlUrcdWYwhMlJGcasnuPUKlDWKvXtA8+w5kD
rLCeGOAu68BLbYShHAiGTejmpLg5WjeT5ynTKZaDXs17MGc9L3zmQJX2auHiZb3qjLhSjMe+R3Ci
gtC77adk3IgSzJ5D9lnSRZ9mKx/pJ/zrMikjThH+/MUlJ7cFI7WJMvg9qSq/BqN3G1Vhugt60D6d
ZLRgUXaOfXzzo7H5nxbwb1pASgiT1uy/7gG3BS3gx/+6r4qPqPypD/zjR/9oBK3fcIUgeXFw/Jue
5yEC+b0RDH4zNXkejo+LN0fQh/2/TtDVnaCDaAQTgCVsrYP7R6iF/Ztn0755/AutH6VJ/A9CLXzv
FyWR1qgEVPKMyMyAhIlfRYgqqAZjGX3mKem4HFFLijWxS6AY0RwwAe+PYZA+DGTkrFsDo59JW0d+
G8t4H30BDjTYj54bJAjglqfcVjdMmuHdtsODAW5kFZlmtdVOS+4xaxzf+wSmtgf5yFqF/RDu7Nho
7/2RRSJ3+oqciPQY+O3HEgfvIRiQYjOTDLSJrWW6GLFxS5Y6KaGLgW8nGIOcBrULmY/V7CwmxB9f
VcOiqaT4FTxzcmpBNtJimwaZoKQlAFWy5jiFKaoPkv4Mjr1kPrTUbvCSFYAeggJxr6/Kfqkxo7CN
N1yVraWfXJw2zpgrDUjE0+pcTOH3JsPuJknTpM5F4FOAmHdGltz5dJBtjb3SV0+mid5e2CJET+Vi
C4WnvE2gOl8VmfNN1d/6WHWkLLAqzVgErci3jM51+RHxTDyzn59PGW6TC4O16iwylwSseDGBKR3n
yX5xTNgkQ8I4qR4fEHb1zC+J8qiTzIFw5xTbBSfSESPja9pIagXqfoCnubCfo3i8g65qbYUgVT1g
IgiYlRCuuMTU29HP7bKEKaU7s6qteqfFTpsUKJJkAUozTpovi53VW7+MyKQfXTRycHIZQpdLiuTS
TA5AAwkENJ3xagFUg2NFUEYZxThh+hAQQxlwXBmz6x0qc9jXchivXKMf4dU1bn6lGAbEGxniR4JW
xMw3aEK6DGJL2pPXdqJdwdxoWU/6Voz3HOC96Se3PX5QaKbTU1V2L/N0qa1sJvmgfcJIbT6MtYzR
vQwU3LVJPS8dQVALJM9CNt9jEsrxWPWnLvEpu6SrVoYz3hqq4+3VrLgmxDrbJh6/I2JyXvvOf24r
294PzMc3E3CuTWMV1cUmkgAuqRGsJB7FFZJJcXKo77eRsq7CEv/voma5y1zDZoFmDQaUJ6ErXmLL
TDO87YSp92/pCEdXj/QmPdyLmIp2wMwY+XU/pn9J4i/bUo8EG9FZh54pYeJiLsGkxtI+10PEWY8T
Bz1YZJuY77OotY+DHjuCPcMAxyAS4OS08vRwUjKlNEYAObSr8uTqEWYk9DQTd5b5jJ3Y35WmH95x
BZKX/mMCWuIzj7kDGYx6kSDrV9KYAbStKqzWsj0PEZnUrCacD1yNlBJ1UQqkxEiypMNCeQyXem/h
B1tHiTDehx+T2unH1HbSA9ylqvL3pgqMvbSt8UYpH2GR1Q+HOi8liAXUAmiDWSZBASjmYL62NRmA
IF3UNsYy7Cmi6i1hqjHbaKzJbAPn73qV9Fhq0kDVu6W1HWKrQgGopU2aSyBr2lDylYOXrGngOUuc
RaYmGYQh9o72d7xBx/Kp6SJ82Kg0XYYQ4j6Oo7s0qxK8SPARJgREyaoOynu7IGV1jg3IqeO4L0ZG
HT2IIxTpJzt178KM/rBj5dn4VFD1gG8pgc2QaUhDonENlRLAVCA4LAyOAo106EnXKlrU2KmGPSTB
TSi923T6QJkMDSJ2vTvb8RSVPst95u4PaOMWVAAj82loEr2HbXhObpYOU/qC/ZfE1sw9pJpEMRbd
bazZFBHt8HsiJngV+GohV1AdRj0wdz+k5p2GBFYaR9jXNOMI6EUrNk299CsWazCX3QaeRadRGVO+
5JrDMazIer2dNVCDBR2oAFR4LzQ7zNRM/gH/MWcrLI5RQzmYD6ZMRQB1CORRe0AE1cbQGI/W5eAo
S9WdKwfIx8xxelA/yB9GUnqsxcP5rjGy7KPTiBBXw0JEn424iAGILE5fbEb5EEXSBTwFYaSaYY1k
mjqSdZk4d5pEQlQkUF4yKCoVdcewwuI9R5H/5miISeQHqCFLyCbw7XdVBQY+C5LgNFH8bmBCIpgu
M2NGKItl3NeglF4jU0INTwmxZfJjS/44e/V8iSwgK4gg8X03Gr1CFBPdCY4PMnRRaSuNaClx9J8W
hBB7Z3bGR/8HyqUD6mL84LugJw52frnYL4UJ/mXQIJgwnF+xGIhbplfqqtK4mCDT5BgrML/EP2gy
nhITF5+vzr6GzQjgzsdaQ2iEHbNg5/NziY5pEICn4GoKDa5xk3RYI+a/46F2ZQx8VxhjHTqM/kA6
ToKj3jAPLv3rRgV8paS61btWo3IaMLOMdRai49BFxCJkoBK5BmvlMdyyVO8fK7g7/dg1JmS8Uj2o
ASxP4RWYtTSqZ7CIAR8VZwOUu1zjfMrZJoJQI356fik5FjTxNvyfIn1KB3BApCs4z+STq636HRYU
PjHYIp0bqxsRfggflBrIcURcSv+okUO2hg+1GkNE0t58sgWAuBGX5CWHVpSa2dHT+CJLg4zU4F75
IIxXvlrGo8W9HVUmnQdtIi2khbNq0R4rHhfI4bBdBa3jb03txOpAuD6RYQxwzC2yO9SFyEtxT/MJ
Ua7Y/A1uNX9uRdHTxi2izz46uCAh1qk3Np8G4VBHp7eTsxsP8jDLZEuVxm5X0BFYOpjdk2O9Rsgx
HtG2OWtzCm8bOc3Hyma1xvqUXa9yi8ugo98thserDAwBG/kA43/FRyrK+I7QpX2qIbeAfEiDzrmj
TC5acg/ifWRKY6etFYaXnLAU6kB1iiY/xLjXX5lz7B+bKDTPaTkSKBKT+5N39HgZuj5jUuyiSrJd
FuDiKxRa1qUNlLXvVc5hwfmyi9PM3g3Tk0GJyxAsMNbT4N7GcfbNjIdXaEqs+OqR9bDJ4nMMUbnO
UdFvyyngoopq+Na1uZbZ9IpI2VoPSCYoY0gpmCxwSVgZue+T85C05IwGVbgtU6YwU6Me+UzMVVLb
w54ERLly6rGFzAioQmEHxAio1oBVYRzbYYHik9vnxsnC5xyLAmlI87TBXX6hDRNHpzMQjareMK97
7QFAFTlt+5KBNEOMJ2ARw5oHyiPbVgRwBjcOgaf/l73zWJIjybLsr8wPWIqaGt/MwjkLToCIjQkQ
iFDjnH99H43MrEGiprO6ujezGJEqkapEIoi7udnT++49t86vs8YA5WoNMW4tlHQbNfpkVMV9FcXO
jvxB8lBHIl0vS9NtxwJafaeynkh3vp2S1rr1GHWQhfENTdhUdjmh6UtclcNjVbvvTYZeaSgmXUxU
SHNCzvEDg6z2gYkaCrCztMGzyPO3xkCn4DjK4hQZYW0lXJeDl8oLNuQvA1Ef+Hdyk0yO/WIBJz7X
sjaBUFJvfsYrA8ahJ5XLc/xRWdWydiot87Zjt89aqZ4mt7g15BKfMiMbrjObyvm2DZ9nHGZH1gfB
2nMRYWJgQIekssdtl+IWX/VjQGso1IQ1RxRnAxV6psfA4MSNUz7Ylz108AHq85XBA5NdbPHF92Bk
Lso8ShGXe8Nj24JXNt5K/2VSsvxeze09/9SHYuHZwx4ti0xlEMR3IQo/ZTbmNouqi99COscr9sSB
gxeh8mlOxcxqLwHrn8hbwwr+Uhne8yh6ZAnmVYSJGrJXxGNwJLl6tSi//2p6U3exeKNYlGxqE6cq
rpee2l2pJZZwWrFN0DTrqDw0HiJeS7XXt2U0wJjkbUoZwnwLC+CF32Q44VCssT40JOZ9O8xPEdPg
ofOyly6d2h3e8ITRl8E8L2mwSNoczEwTnn2th9mCZ+7kiJnPKeC00pnKk5zycW3W81fD8ctjCnr/
rnedWwdu4e3i94c5yTmJBewcXLfhJmo2r2WS3+ck4e65MICD0h9EA1TFWOzBL7mmQpxPd12NF3Y9
Pr9Bj4qcSCOhE4f2qMV5mPigNvFNgXJEMUeKQzwqNmaYvLT2Uq5zYw7XYbXUdEw8s8x7Te1ourQo
Rp5jzNvECMAyJ/OjiDC5m6E4daEK6Sfx3ybAL9sahg6SCXn9iQ8K5l8XrjTWCStPQAd5lNTVPnND
Ne0ovwHJX5O4H8rkW2t2nLRIMG4yhe2hhrWh8qKnfge/HzQOk1G8dq0bp+BEJ6tOHb3M6BnIMSka
IsHd3/mRumUf80Fs5EPQjOq7gFyNxZ4w9UGTN7ofVTkGO5nB8o994jNefD/1DhDcGW+uqJsrglyk
M8p52JS5UV+Dz4LCmasvlG8NpznA2QH3CrBkk/hnt5HfI5fTCoHuPQLfBMiEugYeJI8yD9SZ/mFn
HdRjU69xhURHY2rcTcbN6KDS6CJTv9xEo9/hlZstuLylhGGwFOfed6PdkJChDkfAwf1y73AL1VQT
YpcVdCc5cTimF8doV7HZNdcET3CbV2b2RRTdNbmwHTdfyiqSR7wrqyER7XZxndVUWtcmUXDOn3DS
U4vOC+nGlLt3Its47HjOtW1ZVM5B+T6lYyc3Ip+SjYGEuf739aqr+A1dsPzo/rZp9X+SX9by2VtZ
zU2soq7935/fh8DbBkfAX/4PQKO4m+/6d5Ds722fdX9qNfrf/K/+4f96//wq/0KwssgFEwP7zwWr
x7J9+/ZXpeqPv/MPpcrCqoAP/g+hiq/2p1LFtUwLoa1To7+njP/hWbB/w6nNP+dPSdVy+/o/SpX8
TZLopdRRcD91pGX/O0qV/CUpKClylTZHKYJUaBuc8v8aeaPgKQMXYnF303UdqZv6h1Ewm3pt9TBR
cFEGrOn6CnO1DWRw7bgyXcP6Wxeueqqb4bWEZbAeDEofTGasFQWp7j407Y8wm4Z1PZMajWMaZRjC
YO7GSnEVE3KZ3eguN4OHn17429+Dej/HnX8NhvG70EVKjSwRXFCh1i+/S486Ypt8IFfe4tA6puka
FmsCEihOt3YH0g3wNRNu60b2+8fjP81bfiYDf0oOQu4U6Nbge0iy8zr+6vyIkN3MDK7QyhOwEKyX
qJ51FXPQUoVOu1lC2aMXjePRq2V8CIpJkPQg79Dgj1gvIS1I4eIZh9mTOCqx75IeEezxlA0UqPT3
Zu1xW2qtlo0f9Af452jtAfHcv3/9TPlrkpBfwyelThbY4n/y379eDVgzaITu2VLENCqFevDO3OnU
tvPbTH69TqlE5+z8HEROtiL0YwCeWI9tdi0Bb4SK/IvDJoRN8JMdNhg6MgGyOA4YiAnXrUaEGMCi
rnZuuZRz1yGyUxcTxphtDvkGORp2BOyzca6jfvUudjLH3dqpyblp5imcxB3Vkwvq39SZ5qb1cRZb
Tv2RJ2W6KTKcD0Ue0CDnMBErjMIc+7IY36Gz71L/wx1QTqnhXnM8YOFULv6uUS2dcQp7mO0PAfBq
5ELD6JlhDaPdFvMQnuBY81O3k7wdSmjWnSaJl9TFFK1DD+XkXppYvGaudUu8nmmwqwr4JoK6kO6Q
uYaxHmtGoM71XtycVWwsivaERlod0oomFZDZYr8Mo9ySZ2cbvhTdxrJd5yyoTprmtDoMpgpvHZEW
kH7MdB9jlNnl0YK1rV300t9c1kYz8qiJeYwPXSP2WVy7+zz1F/Ih6tbAqbcvp+FdcGgrLQaCWLA2
MobikU/GmTe7POUGu68x5Dni0EW6FviN17ZtzEQ5wqtGr2PwYnS3SzWMm5IMyMWqybj6pnWVhlW8
T+oCTLytzhMjSbkai/KxFwgxjfEd+Ea0MXGHOj3180bCx4HTXLj7+8tW/tPnnuvVRzHyIRMTQxRa
jP+p9nLOBcCgsiUxNDAWZnn7PeiqB0b4u0ywaYwCf+eULPKtKkb3AgPPJMELUdO+YIVNQDyoOI8L
vnPLORiLuWfBd7I9jO2SrCJNB9ck6OgEJNHi1RPoXIQ+J7fu8nTa0Yo6/Itf5zMr/dd7iWlZgs5t
iRmIX+yXFLLweAdyB/7pRJwSohKDQG1lHnTd4b7R0ZBq8Vg8fk38eGNPE2VZ5Qj63y+38N9ZDqBx
rrwBRhB3fja0nVZke1IjwWNWj/pYii5gIz+T9dn4pjooYd0FQ33oasTZMQ7uzdQ7VqHNQMdAnxcL
Q2pTfLALxtAlxPeh6A+hiiGi5RNR+DG8WZxSH1RwYP39O0vyn7fu19eCSLYQ1IzryK9GBvz01rrp
UKjSjQWFa+V74Wc6G4G0FzhM1Q4osqV7bcP0kXMn9iU7LSEQUX2QsNRYzOpKioEiGvt+JPQorfBJ
qIyKG7oOrJoYCgrJwLzZ3aRxbsDA4tqfxh4LjI8PvM7mlxZNwF+NXSfmAw3Uzc5pmnrr6N8aR1l9
9DurefPs9t0322AvWndcFwNiJ6d0frxc1g9JxlK+wWdqrv0lsqjK661N56PMdC64Bcd3w43oSzrY
8mJ4w1uoy0z8ha0RsTjPZ4frTJ59bQln2kSsVCApW/tl6j74KMWEVPk2Sf88lk5Jc6D95IV9yDqj
QnFPUkkMwVoBOkw3lBqrm6BhncqNnxBpOt/PLqjQtM3K4xyP19hu7wC63Q6e+T7mxkBKj/yGnNR8
VC3PfjmG16g7A3sUW9u0c47/ZApeStbfX2y9ZZlLHqp2PIudW020qbXTW2rLirbSaoAYblmo3xmQ
V9Ve4jG75xeaLqE5goPU8J4ASW+FWhOgKBTxMQ6S4QWjtjoKbynvvNYNz85IjUDis+22hpp0Wn3M
mrxfhY4Dq7Go7pGitNfFcO+BDLB7irT10aOR5srI+vLQV+BsHUxA76Gw70RWPqHKvMyDQCTml1dc
TWtnXM7QGZlRGMiztEgPuMK/pWm+hzf6iHVZsXAOodabiVyJwcTD2ZJJsOFBxi6AVXYBd1UTd8e2
aYeXpaR4VNapeXIXTBw1CarrcazDI4m7nqakrGevbE7nAXV1HYaVwGBR1FdKifl+NOORhkgiF8Is
X/LR76NNHlO+nNZi2JdUA5qx72wtJwGfzOfZNXC7TGH3GtnytU677DT7yQ9a8aB/RZCnIYUnx7kt
r+d2lscM+PmwopwA8MWQQ/qt8kNI4LBDsDy43BYPkXDfuIgxs6UA39bTlKP9VwVcDG4j0KfCb7PB
CboOYAnak/PRR8OD3YTlua3A9jtL6t2UxcIFSfDjmh0MhAflpyfEyhu41StABlz8UcndlPOSvC6R
RR5yQlnr3IFJp8wx2rfaVtKb+kUb6uZCy3x8VoR6eVZb+YzvxnTv/KTuYZw9yKD1SXuiQYTCADi5
wM3apHHELbQerdVULU/DPI3rFhI2+8juMtawGyfljQRl0tueFqM1x0ixcannZsskqo1jU09APu0K
iyammKp5NUZurlYn+f2neVf00lrh2x/pk3SXs1tUl4YZhe7M4hoVx2eNaQ6AIzLSjRYRgT6Ny2+h
xBAX0+awwThh0wNn3gwO1v/a5iuy73MvruIgH7j5o0XZB9anSW0cAHmr2ZvoOBiwHLKGOLtOvjYX
+RB5zTeCHydzDGbKjpR/oxIGoEyNBgDYVOzkzAu9lMs3aS/NrkilppmU1rZ0MGitJNxkthAsVww0
7KEG0WMr4mBcOnYXjPDxbFQxtw2aOwBw8tbrK+M28m1aiGxcEX7PVttgj73ohbbQq20SqV8NyOjr
IojVibM1pS76RAqGTrtKlXc1dxwAPv2J57mlPbEWUDXB36brWp9xZxCY2wHv3TYElDBS5OnQkmWM
+Q6tHFCkKF5GbF7C6q3r8vM8bemjNWlE/JT6uI2HD0cc2jW+RqK8aNCX0O/FwQSEtqes2NtY3pi8
2hMytzPpNsLSSC5q5pzfDGNwniYUFvRi36aJfompvUwfXa0RFFotKJENusJPsQTZr4a0L4TOh93y
u8hAXPPkTfGXQisQaSKca4LadOOWEpKvViriGP9MAR5mrBrolZMVgvlrUIw6f1d2INp4fndHZHkf
2w2yVCE/TKSRyGvVLUoickmmhmarhY1NWJkKsja6it0P1k1r1gyQAduLdTPL5b35BBJoZab71GiU
G38bkG3qdkJf6MdpNxnBGWOkxBzUJ4cAucf4XfdhVzpoLcjNu6PZthnjuf8GSJBu9245tUmFgqS1
pBRRydfqUsdU6TTecKEp5jXPnzFG0OLL/LfutDZVdfmLUfr5hjTFban1qxIhq2ZTU5kAGqxu2fWf
cten8hXrUbtue+3CVMYaDUmt7U/JjPe52sATcfeZUVVIgFT25QwmGzv2qB4ox4PinnqbpcZlLu3p
XthLtJOu9UoyADtlVpUn7kEQMiLf+BoBstx4WuSLUfsaFmEUKFLOk2kpsJp59Z02eYm1TAibJj+1
n9qhVCB9uPZrXLz20+IS4QnH20Igmg085feOrNS3ggzjGkWYkrW53w/0QpEpwbpQKCKYhSBCW4vI
WPUtTnm7P05J3F7g9wVXvo8Rc1Hjcurq5jXq43jtcsym4S/wcBxa0aPljl8mY+N6EZ1Nmg/gDYtJ
pzDpKh+5lZkApdQFYRD1PokbPfJGzjdGNVRaSwu2ikuNTxoqro3C8tIohiXH1AX1PlIvG9FiP1e2
OHrowFmdfUFIIjK2SP8KwoiFuqTuI7Yf+/ZTRe60oGxqadniB1nz8YH+9ak8p1qEdon/kebio1hp
iTobOWz1CYZjrpznHA0712K2spC1WQ/ftsghz+YICd7V4rfCIIj/Nn/iYmy+eFoiHz7FchJS5ZoN
QnFOtZhecglDemENk4iezHnKA01r75jj6avUenyrlXlc/m+u1urzWIa4xFARap7my97Uij66IOK+
itD5W634Z0nwPttieFwS7wxINjnPejfQ6i2Bv2Rf50BU9yGfjay0/EPCYgLn37QTesVgy/QCMUrT
X8l/mIWnvZfZfdkb3ikbUAAbEw/iFPBwBaebXzvamUmqr6JWzJ7fkKq5TNh3dHrxEUm8dX3Uk0rQ
axFVGOjb01AlB44QBQt2h7G46b4nPBO/gJRz9Nkr0d2MDTd+omp4OeUNWw/Gq9mY7y1/cDf+VO+6
UlgbY+B+OGTdXVXD2XYnPJhKZRfTwDaPRnEeCrp0Q42a0bzoiuMTfRU456qFk1w4uFQweRgTuNX1
uyGNMZR7oce9f6KwMXcB08YZoUBi1ff2ZAEB7kVwIr9Pk5wakU4x3B+FdJ1D0HBX4nFMmi0U477R
sFKy2LpFaj4B+DZ3AzLCOelZmTUeH72JhqIVrUOcdGkitOZ8V3dGva3Lk1dY8UlM9gWCPJeMDSrg
tor49xqGaSJ0QHIFNNdyzD5ivPdbs1V4jHtCKDeCQ+K+jaf5Q3I+vhilLO7AojIMhG1nONuBOylH
qenaDmuq7p2haDj4zpPRsrtt7lpzoAIlDLHRAGYlU4eHJFqNZs62WxXQ0L3JH65LcBzbOKAqi/xy
eFqcnAZqOdt3FqTynZXb6tIjZfD6WbAx59Cn2CDd9RaSgskH9akiG/W9iIYP1EZ50l935U7xj6zA
PuxQ0bSuoAds3FlNu8Eay1ODA+BQ1A7lernDK+p0Y7HNHS89c6OsrU1JzQOu5EE1DyIKbFZllv2Y
ZZQbxEE271FrlkPKdmKTejjGYKiftO/T7YdbWjc/0hzvRhGN5i7HxrZFf6ervHsu++bJ9I1mH4Md
WLtKeWu3rb+zistPVUvjn906uqaK1lAXF5KwkW8qqP8iBJAsg/Bb6CJdxAlzD9XudznFdzyd8+KW
J21Fb7fk7qpoGF1PscD+POLowdE0cEOUgw5BTpCNRJWRCa2AsAiFa5ezNKloR6vskXf/GRRvKEon
njA/BiGCZ2S4bKOW+MBLjSOgBc5mMnLgV7ZW85K9o42AjjIZg3jFfApOJC05dG6qWKabhlYJsGCA
CjgOeF27p/0F3rsdLzfhLMuvcEKodknT7tA2weMEQJzLsCfrNbbQbHv6B/3RA8UC7WTnJuINYYiF
RVeCszVxazVWdF8m5qVSCzCTQH2dgv6jhipnx8VRygwGK8eCPlcPZUXjg8fPPqcSf11M+4eK7rtO
3eNkpgECIKxRn7JFfm8iyBZFpZUcN75uMUOQuOpg7znkozms4Wda2ZmbbEUvur3Z2BJPHLY023Ip
1m09CE18vhZJd7lZhRuntp6UTl9wQ2Tstq7CMBDspVm8LFl0lQXyeQjVYyz7PcWO44oLF6YJBxxV
jzeBT9vaaNbExjuONxSgU1zYmgl6Mwk5YMLmAc829REJqY9WfSDAQZjM7D2QrOJfaA7mPyninD5Q
imGLWSYKqfuL5OAYeeWrChZgpeaLbOOtSaZ3RccNtL4JEoXpxfs8tn9gDLIAFVHga6YVMHW8HI0g
qAVX6I7+iQcqUb5/yiH/3zT8r3YwNja/n5QjveX5Y3tz/S0ncfqUf2/+2jdm/f5X/ljBWL8x5yFr
4xYWZLQFvt8/UqMmAVD9B1jl2IH7Dn/yZ2zU+s2lCizgH7J+cfl7P69gLFfqZQNTgkbH+v/OCsYT
/xQbpV6CnCQEH1x2AeWMfxW58poxGolAawqQrq2sDi4TZBKeAeC0yjJRT7EZwVpqi5dy6O3t6PII
VSGDFSC1d6KUzoW8g4VIToE1OpMJC9wv9k4FhUBF4fNQmC0giOwqWcA/9IrnX0+D4wHiMcmZEnUk
ceiu4BzCk8DtIY81FOfNOC437rDML5lnTGuPyOMa/bnlLsTKPR5mWmaoLjoSSkFQDpMbEoUj3B1C
S0b+bjCorzmGveZq0GdTct2ljom3Qzd/mYVBvK2g5QfySQecXicZ9M1jbBM0gCqU54wV7k0XMy4i
Uj02Kb/srJBjVRiHuKRC3IVwSs5FIT6ILPDES7mHK3O5suvuhqn3g7lrJJqGpmBR0ryxfBq6rSgr
d3M31MGKUHl77Y7m3iYrSV/rOkkygkB1ecPw4zzEVcQKqcbTeVAmZh6WEClBzch5DGXBTzEDDxMJ
HhzGtgIkgO7FzMWHWMwPWIJ0nBlE8ZbKYBkPoaTxmxqSPgwVP4zIu9d0+IhYzx0xKqswYOkoiDRh
Xb4tS3o2Qgt7yUJS2KdI5mN09PsSx1eZbW2iZB5xkDvjPsQNBUhz/lbSRXLGPPjhL7m/r2Nu9EpU
4Q1N4gDVI11FigcbcSI7LMyLu46NMk4rb/E5m0KsCmF18JaPX9tycjmrgKgnfWXDxWF6M2zUijT1
OHAglZ6XJH2gevEKQ869l1NfasSXpJ+eFGa0HZs+d9Mv/r0iaicj5HFo8+aW8fl7Hto8a60QOGDA
nRWCnIDzUVojc0bc3qqgJR2bMa8JXH2Fu8ohzbFzL2/rpKeQhPaAL2MjaTCeopu4Gg9NX5ySMT+k
pfejzQl45i7TsseCYEXn9gmh4qaVlrwzQ7TWZC6qrW1X9Akw3HOZoAycK16FTTk0yy72K9KOi6Xo
2xpnqogGf++6ciA52n2lJ6LcmkZ6U2KrOHGptde1GzrHyYvyjaL7idZap9zO2QB6JIyiHeoUP74B
RChH4WI4YTYZYMGuZBFupj55lf6c7POc1B+1TmSesjel9ym4utQRy+WHk0jEvpJgk0ox9Ld5hSmE
mIvrTubebTGpuPBBwqX4AdlipFyG7yJm0jcSNKDdFcstkdIfMrLoweGQc277KdoIl8ZxO+BoA2mE
hve5eoY15eMJpG1ZdfpjofiRW2exNnmL0NgLnayycQdmhEw1LAOLfN3s7ICa4RDQB1TN8dDbqJjN
gpWcB+ENbBHs+p3OVTVsjcOhQiYOJm8XSNhAczNyJm39gwiKq7rNbgRo+lVrxmRZo2pcAYivj4GM
+UynW2pblhttxCb3iWU9bb67Cd/TdKYnWNdXnhEc3J5e767DoZ3QXhFAmFxTDzttuTEd0khgXzVo
HiAxCuvspcTD5lITXrP+vHU1dEgurjynihFwnKPoOmLafWnonz7iVuRcNUdbxjLzOVLtsQAt1MKc
xCU8PMxuAoNlsNnHuDgzxGjbu7DWrQX93F759lLvLbO7iwcM5HaAEaMEe3QvfC7BCkTjmBFlyjlk
bPqQ2zNyzNdwEXu7q8NHN45e4tDgnDpxPCi5yyoq5dax7RSbnDqEXciinnIrDvgxexqC6qTHReje
j06SXKumZvmjyNX72mclAPVvO8c+mnbIsNbTJ53boHgH7fl144ZLlvBfXBJgVh35qTy9txsQVqFf
ORsD2xJNZONXQqT7DH7bPm4w3blCEU0mQNYGJmosjxYxQ+0cEp8KNT6C+JqstD8Q2Nz3Xp9dZEUK
YOYDsR0RQ+sYpwyd0se2dy38jbws2ZTj0EQ7xb+9C6GenONPSRXdEgIw+Dgayh7UhPBKjwOPxrgz
IWQl13lZTPuGlgHNlmOBp7VbmQEfJEe97bLxdkzUuB60ypvTOe+ODmImLUGrXprvkCUk4ozFfOuS
CK/5QZBBtXrcT+oHNN2X0StRQWlOXreROd0lRErTdlyPloRuwhozPkumd0KnzqvkeHrdaK3aS8dq
tfiKnUyVyHWm5WwZ5PFuNgp8t3AtN86AMbvgwH2E4NnvOCt+xzea4L1gg0KUe90L8QXhOz0tWjN3
tXpeaB0ddne2n2f3sTWr27LSkvxsvwNSSK46pHcLCR6TfM3y2nzhPNocZt/7ZnN6XLGiuhqnssYL
m4ib1KXUl4R4uKf6w+JJbkEQ1II/TzBus7nvrDFiHWMDJ8Pohi+53hF0bZhvMWvd9ymQAOxgGeFk
YnWAZK69bEqP4WJ+txYPqS913oCGpqe5N785rf/S24SytRG5mSg0xYwf7UyLy71usEYP2NGv8Bfg
/md1vDJFcxzLwr1RZnOJ3BAwp5n3OxLgydFpuDklmh+GXc5GL+SJlXKw4rZtX1o/8K8we2L00EuV
euJhnE9g9ofZvwBbPQ8Jd7WBG/mxGjkh95NHP045jhjrh3d4lPVVuSwcPFMZ7TriFEmaXakuKTYU
1dJohrucMx4UR0HPeosRppA/8orQOhsU9itN+9j66d5YyoI2qnjZT3b7vY59jt7Zi9eRqHamL4Q1
rxL2TGPuHBAhaeWxQ6K+5VPHHW/FB14/lYxwhR9k3lpdaGk2gcOTK9ejVkYCpKH/LIo9SB5J/oay
Q4WMTf6FLc2xru1lM1V9jx7wgeucOwMgaMK+OZJSPfcAUkmWFU6BNhPjiSFSQSv3j1rxxlBG3VKn
EQH4cJAZcnEB5HOoqXkelg5PsNuSgxwfQwaAZ2BvL96SE8VSS7lPe6fCU0n2VJjTtnW5YVcWmBH2
J8hsUeq8975BP5s7+w+ZzsU2Y5gc+0XQH2JAtrTk0JLUiaN9NpbnIAQzJzJpbV2qvNkfpihMSt44
mfximTyfSme8axoKu1TC3c3R7XxLxbqRyNlwhNHzlnrmdTtiLg/pWn0Yl74/Q8LV5XXJdu7b76pz
jsGANSWDYkkunqZrBcxgyIbwZihIcvhY2pPUzg5z1nzXuh4vPE83qHGnDnDRxqyc13zphw2kR2Bb
i3yXdXVglniwCpIylmIeakL1leXigyon0llUwQ8iHagJdZmwhihlhUNpPJ6D5CoxcqKz3L42fW3M
u4FIj5bofog0/BGA0Fh9fsIt3EyBNVybPQ9PQWKbHTdJNGO5GSL3AnH9Wb+TWciPx7blwetMnks6
je/Ye95aqrIFbEmveOpJQ66tSkddSkrd27omf2/ikddpsi0tjTwiB8rYWw4CMi1cgj8wa6TtvDe1
FkR9Xgr4WfFOBeGPpJu/sZMlYhuCkaws7mol2N+V23swrR2WEgbVZP8NC+JjmfOfv/Uf/tdcivv3
Uh8d21+/1P+DDkSTWLL1d6ffyzeQDD9zlv74G38cfu3f0FA9G/sEli7OX3i6/nH4tW2fY6wE2S9s
ITCa/Hn4lb/5lvYmCk8iwLrad/FnUlaQvA3gyAjhmPxNx/p3Dr+/ii2ma0qP+zMdK4LD769iS5ox
dnKHAG2Jcn9xnIw6hAnHSjW7jMRTNTz/9Mr8XyyC/2TU09/Q9xxO7RRam96v33CK+qlmQyZWMV7B
LdjkfGVGOJybzqQTKVd4baew4cxYYQKzsUQG3GrXXuI8yL7Bq5erfFOKslurEux6SvIgpEdttWDn
XNVuLQmGcVSaHHQ9kEDkUEjYrUbhpau//0V+6cqAHEHrkSsCiQLhu//k1LMmL3AQ5E0G0IXWa7nI
beXa1SYYCv/499/q94aan104fDMbL5Lv6VoV0w5+ESg8u6visl5oO4PZ1inaLJcmORfC9SkDHXpG
+wF8YmE+tuS3VlHEtmvpa/cUESXrVQxnnKPHqozsg1cVxiWzCzD2cT9z4wmG+8KHxev387Gmb+s0
k0PYukPcfy+Jiu8iaubWTqIc/IKAWM2seZJWdyqwdHLPZHrHA8DsFHOUCo25XRUz/kh6JVepi0gc
lwIVolou0ud5EoyMt/j89zU0CbPkbZ4VAyWn5qPhzMlmlqyLwFo7yUtTDuyhUZfZILcM8u08rSky
7G852bWYEy8hdaxVLd6Eahhaq/xUTm23TyirnlR3E0XDDtlwXPk+9+CUAoumvO+m+gEb7tOYjq9S
Gq9OWZl7VvVLszKbhWJmrMhblmTZS8p+9QHcv7uxh0Jsh8T4ktrlj6gb8v0EXnEVW/XM+51Gqzlm
fihz4a8lhhz8jcOdaMs3f6jw6YMC3YEqG3EsWAaNZeUtVrd37KcPC9uRdQapAv+WA3DHMYGpBJwd
rXJMT0OOzUx6eKGQHShAnXWgsBeje0qLqNtmpMo/I2XEwOZ0B/LvplGB3BMumK5h5eIckmMCZ4XK
vliomyoxAObC5zmG/mDey9S9znL/kkoR7jMrjLY5rdq3okcaabXTGLwI2ZE59c4BYNZdPvnRe+1z
cKAUrefayJeTsdAJS1yoh0ho59PFGcZ+RwckhYYZr505ThP+BOe2mma4QjR97WKFoGRXdb1BUQ/B
VwTPY10/YCs5Yh+0kGut4hVHWLR3+rrHw0x7AhG5/FE1kblKG/8FOUIx8BgPRp8wjZO5v5V1Iy++
hQACg+RuzDrBB8LKdsrNsREF2A83vf0BKmNnNzgM4mCi/1eJV5816aUqmobEfFquhhFakuupq7RH
9IEX30AzZrlV87Dd+DWcV/iV2Y4bY062chE3MahOUh1Um+U11FWlsN0Gc/7aF4W547RsHKGaps8T
5MaDF1UW0zL87w0hcMggYRFwFFVM27IsDpQqPBPaiDalH97bzkTgzoerSmKCkwLRw4c8QpdBOGpI
HZKsFDMdb1VSHszZ/yoXFt6wUzlYps1cHxzDnA6wRu2nhibuO0vmRFqnLH7PgmShaEKT3xqrfnDr
aM9+HjcXAyCW1LVDqGvtm8NDVtAB4JCw2i3C+XBJ33wvgiY5RY1cNvQiQVvBUYYxy073STUaT4Sk
EgoSOYXDW3fOzM9PkcJjJA1IXtLz9l0YmRsrEd5+yWIWqXkS9V/8pCLOONcmIzfDGQvT6VO1G60j
JFb7yamUrHUdffta4ubZxq0wf6AmsEaVZvylx2a46YfqDNNH4PVd3v2yujMjm4RaAzpHWztAQZfH
EojDOSfTdIeYW64Tm4Q1W2zEkaI4eSnrSNH7oE7skHpz9oBwWzzvzHzsgsfP7xPZhoCWneSLDcL8
MisiwZNym31UJ8sGB8RTS9h6F0NP0AfndY8TmoOE2dE+EVgcqcbl0CfoZr6BlZzOiY+KcBCUsRdi
Xda59a0IH+VAejLwbq0+G7ehsp7tdix2lH+qDcb/5ozXJe3XZlSC1w4YwIXj4WNhZb6VDUtr0biP
iQldHYQnATng43uVwDaauVL44pwcVni26SNuBwiEAXklpvvOvWn78r6WVEzAr6JR1d3Vg8tAPMld
HDEScHdaxNcmtnBtcHxLxETpLY4YC3239Kcrq8/DtYnBzCKiBim17vTePBk4qsblcGF9ehPYqrxS
vOVjjRegsWT5CmYpg+xOs+a6ZCdAUZOoXma3aqFYW3WDRMkfaOZVPSXZqnGJXZlTDZF1ivJz7Bjh
3sOXwu0GWVz3JWxI8vubDtnlHDS+XuMBtU6TsDgMWmaPJJpIMKurnrMsblXfuwwVl30uuK8l1JIs
bWZfROi9GwESwqCFfXRKm8LI4mUuuLTXyNWSUpAx3mbCpjZu4aisXKZrumaTrZ+xCiOmxsdMT+Hc
pliXjVQ1p4zoY+b/qP+DvTPbbt26tu0XwQ01Fh4va4oiJVHaql7QtnaBuq7x9adP2fGxnZP45j0v
iRNb3hRJAGuOOUYfdYQC4fTRARvITne17tQ3HYl2t+z3qencUcT9tqQ50UhcTpuiKbyLmY/eNveB
lzCqOzHu25lRwiBbt4Nc2RysKdV2+YJ+jdbXQC0EPMbAkVy9IkaA1WS8UUFQ3i5u7F2Khs6ctPK/
uYXJESs1+5ss3gZj8wNJR/GxQONjuWZcEptkSM8mm8dbQcA2n/WtLkNZ1qMFzM2ZsuUcEyi520DG
t5FS053rxD8mpjt7Iegv494kg19fgf/tZBhEBb6MYCGPfZi96jIwMmxnG5gSfKiQ+wigl3czX70b
E32kjiMSWqVHlDccrS1+l24bNl64t2VYBWPt3sxR4GyiCO+XPSKXO4gmHA3RudDFfqA4dGw/iQy6
uG8NOEJeWsKLY2b2vXneD4Q2jgSHn4zCLLAjNo9DEB+82XJxTjoUT8B5S/P44sNz1/AqJnPrseRm
awD/ce44yjDkVybHz36J3xJ7QjXT+D5Syc7F+el7tT37WiubwmoUrvKaR9aPXIyyfdHSjSze2dnU
kL7GSxEBb8J9XD5AdQhh42G6pbvgmH36cJVYclNUv5U5A4JL83K6dbvk2qEyL0FAL5CYevE9DreJ
GH0nHL8kBImuiAnYyHzswBECrz3X4ws+Ye2tE9uwYUzNbij9/mTgKSYNnKwssRn3EAWOwL5Be+JB
VniRNUM9sFe5pCXcfZeekHUfjVf6Xqe7QKzM8RyHd4nYmztGT7Bl1RpF3UBsJ5xsVlxgrdPAiWqx
W2CW1qz6Z+pFh8mHs5XU+rTxo8m+uGKyHsRuPYjx2hELtiVmbKB7PodEOReJVRv+N4q+2LfbTJkb
VtJ4ulOxdysYfY+4e1rS5Ji/DbGBKywceyusf6impIa5HeojpxRMm0NGwcNsOMsdSRnT3Xexo1d3
bqd129paontu+M+ypdtxIZK2KId71THb577mc3ND8y0wq58TI7Z2ZcbTpqhi94yeNKPaW/GxK9Eq
nW74Wros0zsvx3tG/yyYTLPfJtBP9ouVqJu8Sb1tzSLixHHfRAbjyDIFJpcnaHtuxJXp7qIAmZke
3WVXzl5942S+uvQxVuWBRc1pnq2KQ1wCmmeZ8G3NEMYPi16re79yi9u5mcqveeX4t65XWscyyMiD
p4FpPCBpYmzVrOzeUjl+KNt8pDfagr5FyV4zc3KxksD4CKfUaW5smKUWzrciuvO1Kb2W3VB95Lwj
b2bDaUXR1vbMtZOenMBy7tiYTScYsjW3HGc+zXXnHgtaRPZxljo3baCbWwswAfk29FO6w8odPh+e
015BaUzcPNJ72LwHuR7PLEXL6ItZhMPJB2t/BGBhJLxouq6KNPPp82ANC4DBc62z1vrx2xzGnJhj
poiH3pinfeRXtDbLKW3ltBYPEn2e3s0WJZF3xz11ZZUQXwrbDzp5SF6b1nKPiSLbllPX03qsVdpN
VffNk2XkD7NdE/8feriYJlipfUflfbHqB1vbMMArIGi9RlE3puzogoUie/atZN4OduLW6JGAlzjB
W5d/PxL+NSfGQOiaNF2C2LI4g/01abeMI+MdYtNqzqqXSQ5CsA49iA8TIDv6TFUBG8/lObwGp/c3
KbW/pn1YyjO5M/bC8eDqFGfAHyMhlu5hOVz4s5cqNzCfNek7T8z0wTC4A+ng5sDhpGw1OcX8+lv/
13/xN/4LNAYJ5vzrDOz5a/Mt+vFHCeq3H/ndf4GnBq0In4XLKkbSrL9JUOYvhmLf4tvip9A/daZ/
SFDWLxT6mjgsbLAqiFSIDv+QoMxfXAVd21Mmn7X6D/0Xri650D/JGw7VuOhZ7KUM07Dsv6Qec3g/
ekHdysqYcQpPdZIdQqWPl67K8h2n9QzJ3z8TJNrpNietNrNeIvYFMDHvbVqLdkPea/tOG6obpPAS
37ZRgVV2Xkeb7qklt4pdAaV5k4T9TxPnwiZRBEAYpLGrDmy3VdSRG8WycTHr8bKEsksSJBP8TpgO
aQncog2xpMEh3gBYpOBg7GrkeeI3Ngu7T3ax12lvga5RBeVVNHb5nM3MUJn3ZVKWuzpa5g3sHTqC
Bk9flQV7iDq5c+rpXEdZeOjbGHQK9rlLO/j5tiyc9mp4Gs5OptBvVd+WlEHMMQUuC916RUHL4zIs
B2V11rTOwvK9Y96+D7O6pvOIf/xFr02yddmYc9cvczxrnE/gfgZQxresNBa1ZVOvNsPsj9V+gcEx
V/ONluXXoNPRkbp8XxQ+MvlcHEN9Cs9qCqfkAHTOu2huZX+prCBlQTdk735okES1Oaq4AzAFyGJM
aBgIp2F+XVSMfBfiAKx0/p6cJ1dx0FgnG4gAXVwDYQgT16Ej4DUaD/C1Guw9cocPwDYFc8J4e+IO
d+O5/lsE1GVfU7uEUzMGRUUOMvTgpChDvxlU/q7p2g8P9WSjp2b7XQUdh4ZlIoYZJ7C66STw9mXv
m5QaQq8nPVWyrw5S5BOrUE9R2S3FfV1Q2bWb6FGq15TNP7UFsV9jsb44fjNvhmk5VVnjlbulnHRs
MpzMmGU3DiwBH8MvFiCixBoNLsr6sQx+sXFi4KABNF6mJDwXQXujaY+Ju5y9Kb8ZOxqsPlHJgX0N
KoANnY5zZDYZyAWcnImLcBobtXaBu/IfDicIB3qeHQV8LC6FUex3KIDkCxlYmKOt1j+E0fCgybk9
juz3DByf6ya7z62x0oYvrsP6eAxws4w0Ha7AX8TbNl5+tkZ0x37iZXbpMmsNPBVxZ72TOSPju8R3
ek45Z8tTdxQcIAllwYkx+7Rl9hR69slk+jVrWIh2o+DVwRUcyvE5cpILhlySuL7xznTw1OYLOQX7
VRco4ZJG5dosOFrpQVY+lKlTnfOhevbb6LtbU/pDIZwOlwl5mMg1M0HGidMGLUUYgfYtgkjGVgHd
eQuwIhB2MLPDFKft2jLDajuYGBxNmFrMtxivNVuDAsiDOBAQY9iCV67woZoNknE1aZBCOv0rxy2i
yuCAd54xEBEozeU4xxpFhi7NJGW58GFY/Y88hGWWKbyGRFE9xAPgIRDSs63rA51t2LdC4ukfsa9g
/Wr0uxB+5JQhK8ZEi5Oi/7Br9Woo6zhJoCddqmNcRxRSgc8neYy73foM/hR2/djXzEL5qJcbhUca
oFvxXNb+uVRatAUITX4I+Lq1HVk8r4GkQvInZ2TbAJHKGl4yazz9GGsYImd9RDAJ7m2+4hzlum3v
U91m9M05LRlsxOvul9VX3OGAg/O1mRcn4mb5qpsGD8WEl5dqLK/6lnRx1zYOklpxIoOVP86UZO9G
SVDZoCRX5A9+MKCe3YROIrYeHvMpqStL8led+BEsjAmsAvtDjyc7/6T+3i7iYAjb8IX7a3xibflO
iVTOKgtpY/IRXI16oqJhfsXuhCdC3BF2mXDXwDAxGohN4qCoO/oTaqtstpH4KzxY5ygw2UEX70WL
CWMRN4ZyWA2MU8H9cGFkCWcnvqSMa734OOKFbf0s3g6+p/M2E79HJM4PjfLYdSdukNnA/lHrbG6n
5M0SxwhaIOpm99qJlyQTV8mINkfW0P6RItqT8xqyqyUulDrhzm9iTAFRCF1ZvCqc/+fVIv6VWpws
bo13z8UHQrZweOR4nKwWfdx1fXfsxAkTiycmyhmBQ/HKDOKaScQ/Y4iTxhFPTfXprungU4vdxivI
/eC/YQw46P30tceYM3HLw8FSkvSqgu9uwVUN1DHeaC1mnck9V7H+xRGnT293H4N4fzpMQIBlFgKF
6dap0pNJEOroji2kKL9z7xdxEVXYiRZsRYo/ahKf0eRZ6ToX7xH3yGAbiR/JEmdSKx4lKjfvcDTx
FRP/Um70B18cTaVSMc4M+mrdiU+S1s+VHiuiF+KFgpdJe4D4oyZxSmlEZ3dahHsK3wW/TVk8N+Ks
ssRjtYjbqhHfVUJ11imHhL7WZv+bJe4s2p9uU51DRSbOLSPEw+Vj5srE1eVg74pxr+95n/nTsH6N
PS8gEzeYU6PHjxm/rSNWsZBMzaptym+e2Mj6ufnAZJbs3Tz8jgRirl25hDKxoAWy57fZY63SxYPW
GpbtvoAzBv27SQ5xAQKyE19bIQ633HCevCyJt6E1vMKWG27ANat9J864STxyhlFAAkvTEL1Ovm9t
3J+6T1sdVyqR+WiadhTFpatG/He9xRufgRREzsOg14hVT9f875QWX6KsOWYLlPchvgsnin8HsfnF
S4n/CNqDOzs0ESSKeCY3Ik21ewBP94VYBtPWvpZ4CDsxE7q4CuHVRQRK84+S0t2taQL1N+OAOT/G
kTjOFIqmaPS2559Jqn94GBhnjIx6P5w4GXDJNTUlqbr4HWNxPg7igVQxx6/R714pO4xXujglmTsU
3yCxT0LQK3eTeCoNzJUco8ijiN8ynOHSMpRz2RPC2lOn+LPUDe1EmPdrDgybhFJI+Zm4OCuH8F0d
nok7wmkSp6cvns9m0McVPMFTYGTfNC2i1oFdDb6UAPNsyFoSDMbREx8pyDtM+5/eUlnb69hN1cjd
5TNCpDvzTx1Lat1x2MzEpZqivZ3HRfnwfbldO+PEXXCqki8BgfW1GUxwAus0vhlE5G14iWDoaali
l6nKlSvA+440FbGWXaSrbpMr64Xygvq/5Uj/X6Ah+oL+3Yj1/z4wkS1/WvN//sTvS362wPCwqWN3
TYJlvw9Y1i86Gg7kBPdzVy/I638MWOz4WfAbnmXBn7ZZLv7vgGX84nr44hWmAMV6Xnf/ox2//s/L
ap2OJbwCyjIZ3v9aEz8GSpVg43C+dNy7U7e8/pqry49h1dn39Gn4uxgBa09QEtXLa6aj12H6G0qm
r1VuJcbTjHEQ3Zv7al2E3cEyln7fh+xsjKQ19jq9S2x1OyygQ/sRWTzESomniKt3p5KyoF+Jh7Mi
xrIlYVzvR6TCFcWo9QZjDaAHDnbUuVEEm1FA6yHMj3l65nWtZx/RzCYgTUTSvQT9dEzgr4Lihmgf
j2hgRshaoo2PbVWp3eKxm+waRFu3NK+G2xR7L+Q25lU0m2he21CdyXHJDkYoXeVDvkDag8nIznha
cAxy14hThriY8lsKoLsz2z36nQHNVAiYkrME6N+Sv9Tyhk4YZ2dBHxkqB6guBtqOt3DdO8a9IaMB
vD7Kj2SvYbeQ+jrOXWaFH0vp2VNUUfIyKQrDrWqnTxE++ekL6TSOxJpADvAirXlohJuh1N87nHMA
KbjzOGb/iCGMXK9Rh9swHx5wF6o1xPLoXm9ZOjgB0W/mrIfRKMpdNAHMVJUQ5dTsnEEA0oGCiXhj
s7fjoRp9n233vUn88wBsQa2j2Wkm4oZdfiLpvmznNH5yrIquQxvrXdeDUGyn/LFf2nQTDPMJRyV0
Kd0gm52zBWLkKGibr5S4ueq7MKg5bXXWMG1GbUKh05bjGDTpOtVx/TMSf2+LEH3S0X6Mw/zDYnqi
0RvCeWvyvfGG+6jqKD7VfWdfwLpjdWJ2+yjTX8zJTG+cJv/Jg6o8BBNx8Ry/PGfi5KliKmy08Fvk
xD9N7pqOWbx2bneJ7fjA8+wGAY/SO5LhmaMTcYgvzTDf92PdwgOBCaVDMm+AH03UEvJpaqTrVbRl
e2E9616jQQf3biouFl6lk9Z7AofBLZbyDlz1PFz7plSXqkSxtSyDMFKcXJJ8oPXFmLV9SvSRFjxf
uy86l09wbNsjh0O2AdlJn7P8ELVMLyD9iJ0AMw6t6B2eFVimQbXHAdei2wyXplKXQdWU9JTu18wE
yaElmbef3I5CiKkgDMCeAA8JVOv04qXhJe25HCrr1uhhmvDoXfXsDV10ltq4i1zaUEFBmeAL9I+s
LqIDqx3vG1ZBdWsOyN8kCLN7Vg28ysUWdEOqe+z7k5jyGUlyNny4z76jfU0BGRzyHo4nZp2EWky9
3tPFVUMp1LbNiBOb9E+9Vto0rsIEpqSepD87c4hOFVhdsj/LgU7fJ9ZR7R4CAh48Y7qrS4TbxCTj
OdvFW5LUEIQDbWtyRrLng478gh8Ea8WiY0V21XRp2hY8jVXHx/pTMrHcb5NWo6LYVDpdO5FWujKL
LtgeLLxN0LgBF5+lW6JAkWk9XmZpddqq+pRrsKvucOqaQCxZ7ocKWccsPCIhKD2l1FWVlAawoeN/
Ndh7dRGGuMxGIvKIRRwNYHcULKg+6d66iEoBzVnwKNTFF8Fp1jhn8cTp1wg/PfcLfnTIm5+JFXYb
oqPFbhD5qk2sV0iW1RpuufC9EbkaC1yObaCfR3p07xuUaKCIqWbUNx4UEQutTFfkEXqRz9iJIKTZ
XnqoejhXoxwYgsF4ieUIMXKWAM0st74w27u2uurQD3Bl1Y8BINp1ErBfGQ2sLPSfJrt2SnWqxbFw
EMT7ESmsjZbTTschBDs7ViNnEpGZhMqxjhAF9IrxkIjgWx17yTaywOJS8/5dLeMXcwYOF+JeQW8A
Yh34jUf1TFLIUhGTMTlHH5jVTa1ZDzZDx6q0fTwhNtUt1GKxYq0NcxeUHIfzObmmstVn1wLO1dbT
h0J2/nXlPKnOPhE44FOKgxt0shkD792o9pE1zDs75tuHcWASB0GuilNc42CW86Lr+t2Lhs4BPKwa
f1AGQU62g15QeMWHESg8tfqQlutFjAqNhmVhHtl9l0EParfDYYMPnH74lSceB3AbfIX84hvZJffF
1eKOoA1eiLhh7zWVS3EwMEro1D+JUfapEA+FJ26KSHwV1cxSmZbAZG0ubBrY94PDdKyjUH0Onbgx
ZhAlcGxq9hXhfS5OjSa3yDZXJjah8T5yEOpmNcKtnkfv0Pa8xXz0CDtz2u5scX2AsWuanDuHGhiA
k3BPmLp+zPF9wXvnsZaLdSQ0JgCXbroLkiI52OIracVhEuLTPbYeWbMxJSEn9pOUL8gB8ARMomZR
rIL5FsZpczZHrz24MQ1Uhlvn1yl1X30LYczxeIYR4aeLu4My3HfbwGTg+O0bwkTYpxDxEdme6W6/
8uKyHfPVFdBLtIl67TIt+SrqpvgAMpoynbbyV8wmL23KRqgxKC1OHM175aUM3Jwx5RhizxGhB+2b
baIdfPV9HtNBiTFiCDKSURpABldsPmh0+ZrAK0S1yNFu9FLFtBqNzcaCc4fha7mOfjOQnCW3m3l9
vqIbvFt5Yi4ycBlFYjfSVUjZwcycm9njx9zyJet49sJx4KmNugKapyR1aA/hS1TEt4zbnCRA1L73
ytWusxH3d3jUNhFwDK468O0J34Y+bCr013HdNfl74lWySwe0JnapPOA6MPSp38egKLb1mD6AINNg
1IagPvPidsFrHSbheokUt/hAe0bYdFeQEMI7T4xapVi2kiB9ZjLjmwxUbjU4AwYXcXfZ4vMK23G6
HU3CkUip1o1qdH0XVEV9k2APpAhr4HrtW6r2uoHytIjFpRIfGe4lJmzY5ts5tzO+tMHXnCjjvq1J
Hi7iPoPjN9wjWWgba/QjyB88iEZc8OFU5beuTflZZpmvGcQs8ijZE5OVczbE6jan5RtO70Vq2aaL
VqfWXkv4FyI8v8dwjrapWOYSEb86sdFxO8MyTfb45GUpbm2z+5h8oCe/mkT/u7D6m4UVDx+bEejf
LKzoimv/tLD67Ud+G6coCqI1yvNddlWm4u/9YZ7yYaWysLIJ5DLO/HGc0j1mLWzMPlzXPw1Tlhh0
lYHlGJe985/MUtis/7qsch1LMbWR2MN3gAH/z+vPtIpndh4aiSiPhQ4x/ee0mqrLPBAo7Bf/dvaX
jPsSl04cI/nVhoRAXdo4TWSiiQfxEX90ufFdJKXPSxDGnn6LvPGueVG8XQI0BccugB4kSDeeZHHq
rtjWLgLZTJyOc7ayd440leKt0AhCijYV0oDCLZeHDtjNSSPLMQGK2ZLgG+ldzaqrAudwoeZFPbUx
ZiI6eWCqTMZPYrnJIS+TGv2RBBaNSuPWiDm+4p+iogPgc14fFpXBeoDbcl9ideP3JEOX1NawIfdI
eDnOOYd6P1IENR6N9gUL7T61J+N+DmL7qLeEtlpPGukajehjbbpbzSj2aqy+5QPIGgJA1D4ntDTO
pp+9CEJO96GNJpZ1U7N6El0Ka5kOgN8N65SGMsgrKaLziEkgzEmjoA1NmyVjDaMq681244Ouxd9K
bUI7TBv64gcqFx2dhEfB9pEsVf6la2Bxjar8EiXj2+IPT0PvP6UFdmQ1pES3uoaXuzi0F0UNKyVj
bWaY3Dwv4x3h0bUinwRuo6D9tjhZc/zqLxXbHW1NGQsKUgJSb2AB1TQ6RX8zPvRu5LDC1wLg1aOL
Bqlp2BV4fsOjYu8wVLdmb7w3OdbZunnRMxu1uorec8wjcGx4A6PCYLUS3lYtg2CV+eUmwxB+XjT7
0MSc/KgSGKnnMMZ7Ky7SjW5gmhvT8tLkYPhSyj5XxkiXAWo7nFWDfstM99ojH9mjN07V08IxBa5N
OOJgzvetYW+6Oer2XFZvvgZjgTv+Uzb12aH3uq91id25wKAIw7M561DcSZezENjWjfqWjdiHcmfL
uPXumoDcgm5Tm+bzSJNQ48C+TwTIMvIl6Hpfv0f5ey3MvNnFne5IgaNuPFWJHEKL2T3ZVT985PUI
UDHvK/iGEWf4DGNfez90Stv6lC/vGdRxkqvu3pPRcZIhskNkG5gq3dD/kQ6muiVu872t8XtreZ7T
YuAOx3Ic3qKupp2xhDmxSiarukuawMM8ziCbDC18ORluGxCsWE3GE5tGY2V5yY075ZepA3nkUIux
hQ/jbRZm5aALwKbBQjkZUcgk3YRVrjjA++e6sN975m1LBu9UMS4wUZfPOan/c5sB/IplVA9zRg6L
6Z3CMEo/oaBuuOijezRcgsLFhLWFsR86PEFQlACKVAiwf4oDqAQwKMONLsJBAHyGIx9iQoqqYKAu
GKgMQDV/xCI7qD4hTUahaNjzNPSJ4HFQkPNPQgqDEeFFh5uzzvtu5EjvXG0UjhKlIyQb2oj0Ydsv
oXI2Jd2Wxazwbo8PoCzhO5ssD3ORUGDfLLzFyCoF+sri3zufcotw6zwra/ZWMcMNNkf96NgpwKtM
v06zZOOSYL5RFFax0E/jY46yE4MNu/AX31MRfXzUH81z8ROC7WR+0/d0e675h88KxYgoJNKRiEiN
yElmRFhOBKZBpKZERCdupvY2L8jetowaDF+IU5XIVLEIVjnKFYhGxTvP4ckUWcvUhH4mUldMqPCg
OchfkwhhQWbpT+OnOqZEKLNnQJDwGsDPeJw9eFn+Dv3CvgfndNR655SguZklAev585hB/vdDycmD
TINz0jJoU3Iv9zKu0zZ1r01K8+Zi8MeZChMjO6V14H3iL31SCNwxioFdQSOBgZJi2s0ktasli6iY
OAbun+mxI2jAdohYBF5hhtNLZ2JCNC3X3amIFlPdIvfuDg9LamaM6EO/LT/jDAb7IdrOfe4DYbnH
q/m1Ka031kyELyfdBUgxPMZh3O7qziPKGZfl7Uwz1TpLOOZjJajOUHiGjeH3wc6lsHLtzOPCOoin
YOSyk+54oZ/bNy+YGP6opyXnw2k07bP8TCr1sUXoODg1DGGHelioeuUqaYE/WSzRzAQSlW895z13
RBcWbEHROOGN0GTu8t+0Vr/yvTJJIXv3ZrxcBgSF2yID7zeZGBqGbkj4dO1vc+7fZpW97WMOrZqv
P3uUoa6dmJAkB4IfVDXRlV52D2GDDzTVMFSNS8rnn8QKdqa3i1symloZJeQNc9ZZ0jZfuLSzhGiF
RDu2g57om2okrms6QXvOugrKs21u8opGIuLOV/YKiGO8GZjIsUEP3jySuPDwqqsu3XikHNkt6SnS
ps+vWs3sC1xNk3AfJSd2ZWzHKb6jS4jpsQOZgIixp9EINOrEoz8KSdm6UDzXBU2dOM4JJ5RU0zca
o3ZmcHWCHEqOCUaLlzaZzEtB0Itrk7UDBodzlpdf+rH53oPcqNw+vv086f33UPw3h2LHk7XAvz4T
rzFkfi3+jNH59Wd+PxSjqODEskHVUCNv/F5kYFgSCSSNhv1JfSLk//dUbPzikAfgSOxhsuK/8Fb9
5uKy/F9YCvADtri7DDky/6PG4bcgHw0Q/5rA/89JQqhNjkc8Qgeh47li8voDKXrWo2amDtpcRXX+
xdKpgFJUXa30Tj35A/ZWnoirobXhB+ju65B2nCCT4KEdLRkW2R6aIWUHurryW56IesN5gbK7NM2+
8JrX0ol+zgHZbzMhTQWo5KVoK4IHXfzxh7f8/8gnOv/Xr4F5jlnBcxCk/upF48wIlrqgPiYjTrDx
6u619L2CtaoGnzEft6kjNidAlhTuWQgQVn9uMKquo1p7CPL0pxVz+l8ucY+NnmpbFKWYI25U8Vee
s+z8MbqBBJluWtN+4JhI2Ee91S4LSEd8ILEXnQq4mWsVtD/bJf+uVdZ46oG2rAqvfi0nYdi72dYM
sL87xU9LTEJw9bld+c6TkfIXwQzgP/SMLQ4yfSe4MxN0GrWvwX5o0Hr0LKWbsbUeNdxO7MATUDeh
sXFzfFpDYT/8zfvJQPZnbx/RV+nL4ERhuv+ck+zLylaLIyIsFjzsNtCIk0djcqDjd4IukTgEr3oY
i3uwCDfU0h1Gz0TANB6gjQNVWcJTmxkPOPU2uQnYs8Cip32tzWJFdii2qFXLlpcuN4+c6LcqDjZJ
Er4R2ZGc+hqR9Iuf24cxJQDQDMdgYMnfesaTBpSZqs+QqWFg30TzX1UYxywuHh0VfCU0cz8W4Xek
Nujs9j4atZsSYJOVQEDFtL9QDPTv3ye5Ov5kgeT65FvneZ5kPUEH/vnqWUamw7DAwtG6cbUOcFx1
03ieeOlDU9yVwfTrTfhfXq4cTf95kFWOjRsUJyfrOcv5ywWrl+5cZ5WHFN6qnRbUD4vlrkp93NIa
clfAQsA4SNCPDYlYsLRV4e9JtzCNGTPXrl9fFsM+99KG2RfWW63ZDx1I+7UzOXuzr3XqbVN/nzj5
R8d30IXAuqmmwmfODHLvXicGujIDPC7t2E43Jf1FG9PvyJ9wgNqAhHxt1czGLOWyczz4oQHbkCcz
NehglaLuMqytdeygWcURPbNxk930SV3j/WQJwAmUVzXzR9zEARXgpKhuZ/hD25IFxqqUonCGYDwE
hTbuLZzSVjztSbvii7N5HY1UjXe9ulL5XggVBaBxaxEOGYZNYcPd76SsfHKyaFU73lMpRea2VJov
OR1oPv8/MCv8fJlUn+efJejD4q9jKUZPaUg3ParSOe+wjpX69BENdaOZ1Ucm1eqhRsk6apmEGwSb
KhXsc9c9jhaosMhad3S0xxGs94a3Fivp/A0kfM63csaCCSwRVk/8Hd/2mT1P+iATQEsPfI2WsQmh
5z66dMTrUhYfDqh+Pf3xLYm6S95OZJaSgMO1yfgtdfNJ5z1E9M+7ffGcSCF9RTO9LZVco5TVt1Jb
708icwSHJew5f5YepCTTPJQKUyCEqo0RMSUM84yWWb5wpF0I1bFRsJqnBk1jhTD33c/aV/hZ0Sr1
nVsF7xZiE43rwMS/x5iQaX/1aOeNsq2ewQIxA+fVXUBt9tWQHcWut9IVWTfHD78CMoEGohLU/IHK
NCoOkxXvOy0mRC6+YGPdmMaSHbu6qjbm6FKky9lR1amON6u/DO2EKNPVVz3JnV3b4aBrE/uKHQUT
Xzm/jH4FbYmrwnZsbkh6vx9DVO+455A6WlIxWZ3yrMj31kxSaYYaC+z0zs3Uk2rArrELfZvlkJ7W
zjXq9euc5s2+88YzFLNgY9sEQ8fGvbV1/MLtFL3XmKVXY8bqKdXK4TBX5dtojNqJ6rMG5Xl0Hyaf
ZpA8TL4jM8N26Vn+uSyB13wxH9pUG7YZZcZEXr3nELMgq9uJ22rh3Exl+9HkMCo8hAkueN5y5Bg6
I52KXGrRbgzchZtCQngwMlZqyv0N+BuWqaPdnEbL1JjIaL3Q26CivBGS3cUZzX6dUwp7zcs0+VJq
PSw9EB+rBX7RJqLH9CaHIPuNt8X7Nus5/Kvy1BQV18hi2huclFSVCg2UrBEegJz+17rk9wzDiEbu
sKYFIVXfjAaQt+mlGUJx1T2beZts7DnWD+XSVBe99u0D0fhL75LRtKtV3tfnWYNT1y8o5nWcMtCm
dXdDxAbyv8YGI2+s577VPYrFbEgsbbCbjOlnExiv+CYxiCKQ73uKktdmP9N+V/E0MuKPcNSDDR7z
nV5Xx9ap0URIbWE8U2dZsR4JflwhFHD0oczsscwsh51mcHTZDrPUaZHypN0xKPGdIr/gCrKyA/7N
Zu2Xz6qZqMLWeKWGfZ1HAHMxIunOHisydywzNi6Mbz6zMBURXnsLdUY51zaH45zz0Y8NwxwZxmvt
8HvPWVLuOYhom9Bc7tuApRKykzwMC7VlJQRtxGw/ynJGrFoqj/tVdp7xam7zXGsPI63jG9tIO3zJ
ZGKmpKIBmaULWSZgYhkhvJx+RijR8XbWDDrTWVSjWSFBmjEvGXufsW/diSZfQtF4cFtnk/bpEzAr
qJ3F8GXCb7oiCWmdW0PfzTXdaV55ME0qpEGhVjV8fmho49YRWZJ0Wk0kkDq82Zp/Kjb3JxV68dF0
BgRNTK8XHO9M2HgL1rMIn7NIoKi37Gx4Ra7Io0xXFkc4xmxXxNO5MOzdTOCcSBC3EbgNxVbTqttJ
ZFcfqg1XhQa6BzT4FhvpG60ZyLSyMwlEurVExM3gqh3jEL1k1jEfiNTrdqyRY5F/ScxjmDAryWDB
mdJyRGLU4pIFMqQKxir41Wva+r7jH/5SM3cpGcBKGcVaPTcv6ed45riihDCytTK8BTLGYRMsVyWT
3Tzymccy7OUy9o0yANpTEaFbMBTmTIejEd61Mi7WzI1x5vC5yCipf06VZsq9Kyg8/ajL5DnKDKpy
bla9zKUAEQtanJzlWjC0Fp/TK2Ns4Oot3xJKgyknzLcB+bDIIbMg02/OIkeaB8j61jCOEpmSAxmX
dQRTSqrHA7kkfYdpOifR0TzQZ86XOZt/dMKzpTQXFu8yM90H1U3KeM6d51aF5jdW/8m6c1i35zLL
B+g4t8bgXiIZ82Xe96r5urQu5r5iYC9sLPUKHuez6S/w7Xk/UwSEGMcC9Al+ZRdxQQH4PbTIDVTv
ZmdHFIhOtAh6LdP1J8ktF6UCO8P7LNqFKyqGJ3rG5BoBwDk0Dl3UjploNZhjf2s7GUtWtlU0RVlG
w8dvGfuqb96LWLt0JAHUqH8ZPO+2rXYWcmlfveo9F7nPCjRvkaZ7swUCCDyzpHy2zbq9rVGD1DbV
yaJBdBiSFx/mBdLWE3FFaqeCsD1kWg1f8xOO4ZUUpgswA4FzVyUQvIeC9djMkhMbJqu6CuSX3058
5FrlIgSHzyoPuXg9DLBlRZCFrPj/sHdmS5Ia69J9ImQMAQG3OU81z3WDdXV3Mc8QQDz9v+itX1tq
bUl2zrndF5K1hqqsyoQgwj/35c9zUnf7aK6OjG1vOtM/xPNQ8lwZ4rVl5xRFM2rsF7zHYnhlmLl8
b+YavsV9BK4xhtM72zvPX4YeafHml/6Bjiycr2a5B4xermfJOYPlCQ2iwiJRCfOxt/JbuyLeMKm0
vgODMJ0oAKjAWdqvIPuM7YhnnLCKS3VX69xj9ApgGgvg3o1ZjGcgliftQN1L8Z7QnwR22mpzc5fq
ZF7wXFzP6cSnkgaPtY15tYij3dizuVSwPTaZYKY7gvIiOFr1G1nhubD8uAa8Ob243SIJD3TgFsY2
DADEMdLHSQOy7XqKI1iuKYmKSsxDtAp6kWywgbOHm5Im2Jdjl50AyOptIdzrzL5VefB1Fpxhk5wk
ZDZRP0AW8UYRo2GplkfL6F5IYm78fsDd0a3ifN7V2r4IZR2UatmDYk2BBt5lXH/CuE06usIc1vmQ
Jt0xIOrnDi2Gq/66JfFkheLg6uR97JMbrD1r5ZVnUw8PZkOBEeSdrtw5Y4p3HKIJYRgm3yVEs3pK
9o2Zv6eL4Znunk2eVJQTMU/w3YMLgbGIbTI/0X2nrVdtDeaZdMRVVFRcQfreSL2LHbEYUtnVjyau
QJ9YLG0lQcXFTMN4JR/TsryMbbQ2Y3kS5MqbCOYqzv+1jL0DC+jadYG6u81LSv50wfKuonEJa7Xf
0tH/3uXyaRw9GgbENYUYuYeTZwitT1joT04GQWZm6jHeA4t+m4bwGLTRt86K7qAOLYd2uSrqIt5O
/hHo1i2m+huao3dzt+yop22kqr07eTuE43ezaB9SdEhKPnjaUvA5kdWJMtYC68a2nYvW8TdC52tR
u9SQyb1h9juv2zMA2zmNTc+0PPoGbea+fVEN0+zeO4x4WsyZcsZ+eHOd9g5v98VRbD676GA51Lmk
pYKe4mNzThS1RtqAnUGt8Hs7Z/dFgvffS9sDigKtCkkL9aV0jS04QW+t3PzE6AYDdURvy2iOcGVj
HOi+Mh5R04+FQ5tIMLBJzcYp/GwSFsIBx9w6GqsaeoxkBLecOh1Xma+MbF5ni6tUN0uQIckwB1o0
fjig7MDYUpMcP9fYItdNzrehnB5QZFIGmzGKbv2aqm8z81uMo+0NJpljA36e8Pv9oMv11DmXIQBu
k9DoTKsZzYzyKAU17kPyORUMLfK2epMjhR41/2CP1HMT+cvN5JzzjIJCSe15CnZgNDHytNetiRDP
KfEFYi6jmsG77mfj2vG6l7xxXvWsodSN/atlM0sdNS9ltyD6FcuPpfj94tzjeczvSDzkzhgEHTFx
5P9wrNUdzr0oT87t8lZ5tabxtcF6FseskoMfkZaaPPFsEKPn+Dhlp5p92w1TlFdr5jvXOrgujfjT
ac3p2p81l13jx+emyT9xqNhbHHU0ibXd0O+W/80dpm4zikl8o35GXw1BjtXBVOtpmVtMtjySPvik
yIw2DllfNXV4yRLy9HVSjJhLG6N+BGmBQ5T64gbbq9W/1O1ssenQ5kcmCJocYlfWahtYmfec1BLn
Gk5FdAUWqakNpv1Ao8raHuuaRYNb3Rmyj5rjDPDM+KTGNOPMOWJINxa01MJcN0vPOeIrMVCXJCtO
S6exTH/AqhubCQzhqB5j6iqfkreYtxH4KWVomYYrVeFYW6cWHYptglVPPve6ldwumF81HU0YBFdC
lKTk1WSthyG5d52gYRilwyN5roTXF1TWDM3d6KoNmvbJnLsj2Ali/9rL1nCnibsolIo6LOMd0Dyx
GuoJhV4P486mAJlVtLmUClv9bLcBUBROS1ytbNe63jYO2qZbcBRK3I7tfGtj+GGNdsZNKY03ZkH1
michAZQyfB9AmBAAAERI3ZdmT+jkBOWnBifTKxupcWk+/RwHpj/ufIroORIsREyyaVNyG2KZAS4U
QI24xtC0rOzOnZsNB869Hz5YQfWQKFXvgpBXdOXwWiR44QakBCw+aU62NdjbbXIVGMN75tXfZHFv
Vem2nQJ0LXHW9viUNdEum6Ijpm42NQ5QJZWDEomvKcXktqWH26UorCEPJxuyShZZlikTd8HkXAcc
DQgFyfMPheu/sv8/yP42ZhRE97/W/W8hn/xR9f/1S36V/f1fXBiAZiAt00NZd/lmv4a3xS+BgwEF
xoBlO8TxoRT+O1tg26BYTeramAzIAHHv37I//6fJX/JHUsH8v/EDXV/4JBv40Zg9wAX4o24Z9Pbs
wVaF596KQzMZkGnZBLZ+Q8FU+aud6i9Fyz+LpC6WLBuOIi+1JCb++GJxqKWHsgaYkP0epWT2MY0v
daK+Zj2lWKbXPP7uc/gPw4D/IJEuLwjR1rX4g/8jV/G7mUZU9n3QR81iUSlusag21H+H9C8yUqb/
pL9p7GljAmRZY+CooRDZxT+wFpaq0T/KwssPAJ+RamgQjXL577/7Aeq5HosEfRZdy4nOU0qpqC7m
4fT3v+diWfrDq/BeUn2A9QX1mctmmYn87lWq0Baq4Om4ArPaXRSn5UsQKkk01zTf//6l/vQLoTkv
Orfl8I7CD/gp6s8gKhuKgX4dum+CjUFSYsuDvvhXhukvLxTP/ZO47aN68FJiuUGkXHxiv/+VMk6F
cV4rZr5pzFwasO1+XLaaNvfMCvHG31pV529ofEdJyTisdoHfbKOh9zaovtFB17ad7LtSIoKNgAKG
kbyySPgGNlDZBiOMp6Inw4mDq9FyjZUjIpoQKXGk1lTIdCfT7macS+8zKvA/A7tbohFdsetHmd7Y
ALKjsWj2qODFjaGyBZe7pBNI0pJZLwoex3XyHcpHvUVoybZRbKDKNInad3PJvo3mHrzL2OfdIk2p
51OO90XoGRxQEHtX8OCIElA5SWoM3AFHUw6OJ28UxdfeaLNnnU0WLleNnAnRpPcuJqybQxXizVjF
Etxjg6Ue3hi5vrZUVKB2bsfZ07stGIcfKjMGJihttSHOmexEZWMEsbP8OSf7frBDDqRd0d2ONsR6
P8RABsqNpmdGNzVKxdabIv1ipJ1+Ch09H2ygVPeexBuV8vGw63Q8+o7yxqqPQ1PY53py6XSqdPVE
I3ZACqnkLMOIhme6IvUht0r7y8yr50kLHsw8SVPhk/DDaE52LqQgzg6GCvIdzDfrAy969WUIhnIf
wn0RAOgmQai56zVzcTtI9rPJRZG4jb+RGdvGSlYcE4XLd5lGTox57JXFBT6DsR3Isxxqd2JT4rbQ
u1eQbfjziIMIHAGHzpi9VLseOoiJAgTf8yDTyj5VMdTBy5iFTJJAjDts8RiCgJYmqkQ/7azS8E2n
LZ3udtMHe4odqTkYVZSP1wGHVKzBNqjHQ2AbSxvIPOFPqP0iC9cMFfRV6w7ecxeF4QuVXNON5Vuy
2sZkesUKuawM14gEs/NUmk1o7oNCk0v1vSKxXlKOzV8LSWi9893iFDgBzvzQ1sbGIPUKhAPjXbxO
2rAyQFJTCm6gcB3SxVY2a/olwSMWxyFpRkgSAWhpi/mPnOVwR1/3UnrIvIGN90fhhZ/ArLqtSe/I
1sTppn60h87vOQ64frHCscVGdLUhM2oKT3CtS7Suora+yADff0Ll8lBwSMzaE71xr0ZuHAFa7HDC
rDNJxRmqSLQJwBpdN5Spb9Kx1Xd5l9WrMp8abNi1vi7H7KlabIBBlURbZkPdnqZYzFzYBjvPfBO9
B62DFPJW+zMQ+CrLttViPgwsVZxJ09jIwBr+WzfmL4Ntdoc5TqP7LBxksWL/T8gm8gJF/ofRl5Vu
+HQ6SIiYJxvsPWtMH/foQ/W1UTMAdQYv3LUwIDdBDVUI4B0Zd9Emh7jP1I5tO7EAmgK3jVAd2236
1yznRi4KrBGixY6LKlv79JdUddSvtaCTtnase8+gOCpD2fIXYZfqPGMV290HnLGH2igSeu1q8uzD
WBibzAktuJfVRbYR1/KiJcdBlLar1higGvVY8YNFeXYWDTpe1GhPE6ONXO+eO4mmrUW6ThcRO1jk
bIrAsQCg3r2YZVTuMdn1l7Apc/yb3N62OwSodMH4oZP0m1JeC0GLpIoD0rZflPaspPmN4q2XobWz
tbSy6daOrGe1yPVeiGCkFgm/XsT8fpH1p0Xg77qM2wskKlDVKxIUHIttbGBWpIhCSbMkHZdqnI1h
ohgmpb7YKAVdtB2N57KKAqqdZU5JRiyuwihI5jU2Y6yS2RjGOzU6mzoTZbTVNfNlNy3CE4OG8kiI
gEKaXnWHVBv+VuU+trXYyq5sJd66EBlbCWQOEfvu2Wd4vUuEAnMVZLeZau7F/B5Gcbyf02Ba4fgo
HhiP88KD5b1UzFe3c9rfTl4dEdghGdiM5M0Dk8+bpeoYJzP5SC3p7PHy+uvkqEtQRpcsDoDGW8gP
WYqA7nLPGcZwzoN6OICQA2sVN0vuo+NdxsOQC6x6ZMmve4qNV5lIBpgZjl7ijNF6Lst77reYeB3S
lmlwzf8wofmydz9RxRZIXwVkw6zTHuw/D+EFofnk4YMDespeKLX98tMQQ7XLsQWizSoiBqVPBQNC
8m2wjCd0SUWP9OMbxzT0uad+gUU2GPf0QpOmiMWGs2q3HayEAhc3i4qAjIJ57HqwAZGHw5S8pYQQ
oFP6kFZObTv7HqDC1sMV5W67lm5VoitQW6t5PIra+MDW+BL3wCKsvNzBpiWyBCjjex0Hz3nfXMjM
vxN1+mKa/ptomGf0Q7jGKHY7l+6878zqXg3JcZyzT+E9qJocPQ1HJyOxr0o3vCRpOG6HguR4ZFwk
tI9VmeJKZWPuHheqkNDi5NNqeJoaxVyLFGBefi1E620F0rPRl8PJqYfd7CiKjIxvZVTw21Qvvmdh
de5odRnTR9QBvfbgPJLGw+oMfBCshsJ2F5l2YiHD9/MRYmK8AD8Ws3UxnHkgrDLp0uDCXmgbMcUj
ZFbp625KH6Xj3pM0su8oDJ+3YsDu7YfnWYwvbsiEFX0z/iDl2DCmFfGXHB/bHnubsZc9PB2XlF4b
jh0KtzVfxQWYEcoMPUJAK0FnZUFaq6xwy7mx9YTA6d5khXqNkSBOPtPAfdjFzPREOa4SVz9ZFNgO
jSY0Fm0ptC0Pk0aAzn1gg8N0wNsJQy2Oaajprw1XnBJX8KHM5wSjcti++ika4UwjUO51a9Os2T/w
8hnxKzOC+xvi6IEe2GQ+VnamqLmNXWGFuFJ885Dsty0dild1NuU3Xkw7ZjWXeyOgGbIHOXfAvfTM
lJTmPxqOb9m4xuyRNQXTfvaes5AScbKmW23hZurpPrj4+JrWIZU6MNCcdB8WWJXTJLQ3blVWD25t
Nrt21u2RrgqmOR11FrtKe+GNYcyafSiOyiIau2cPn9Rm6AA+lmGzsns9oCkExgMCb7m3s0m+FWwv
knWS6OadLX1D652y9GOcq/Ro5+rs0Rx0lzvzg0PAm7jwcKW49LdN3ftbHbuwC033EI43C4t4XwaL
gDMhhWYWvtlAVKe0II4bTEV28rB7rGnOUseybAAG0sK4bXsAW7jOml1HudFJOkH3LNohYkfoJoug
2UCggCAM64P6HdFOd4wWb+bCqS5h+ZpzFTAkBV2RgIGCztRvTNheaxXjD7DG6AS/aPFaxTHuZgeN
y0qa8o3S5ehI2vUwsCps7GRItoxjEL1tJvWit22oqWl0XTRVc3BEiIIh64wsWtptMi2gjgIEW7lp
uXRO8RkJDcoU+nywU2nWHQ2nAq88uhNCvVVf1zV8SYwq9pssM/klmMDbDR7e9SmmZKR36w4yT1df
YaPsNwzEMB/L7L3k0bv6cVz6r2jyD6IJR24O93+tmay/5F8+fqoc/NfX/CqayF9s00UZQRqhZEC6
/w4Qub/gQhMoKbZtm4gn/9ZMTEJHNqdSC+6CT18hX/P/NRP5C9h9z/RNk+APx3HxP7FK0i7404Eb
gyH6BSRYokT4DH8+cAMacHrs8uQUJjf+yp51oThTPO/kFUaKeIo+lJ4bHAy6vIepBQY+MjxgdU7y
0oXp15jh+pYzy3DWWdgcJUVQ1yIanZdGlMU9VVYtumjsPiYLQGGc8C9ym6TDJkYL33nZyHKbZtL6
aK2x2YeUrHdtNF/J2OQIzPkkiXe2M/hUr/rtxksb9QqLKH8ZFSneneAu5rnoDJTDFnJ0Cb1QVx+5
9Yij2rV/wPH0rY3P4KoHQtngSk/kpZUMr0avNKFMNdGh9id5CUPQwNncBYx/ldoHnWUR3uC/alz7
ewaDatsGCzNZQtsLOB/fKIUBPeXvm9iXmJszrGArJWrnLigssSXE+sUVnXmXgNLF+sxu+VTX0pf7
NI7dcpt3wK7TOQQYZukx/x6HRn9Twgo/5IzkdnPJI9x38juJYwFif4SBU4GJUk5ByjCJakw4Htt5
Yu5YoRiFeLkFHsmzXzOlr7hy3kdtqy1BlPuydF7hEmfULYT1potGAc8diIyO52sP3tJW9Tk20PbC
iyioArM8cCBttxzl1GIQsFcWdifsavGjaXg9q2Lt3DQzW/OIKdYFgwSbdNmBxgX8t8JJcT2U7TtK
XLKBYKqZh1PdWlQS6j5i9jZvx+rJXsJOViolW7ncnWies52bidMyQRgafCLNp5Gw7HFUd3DZh6M6
QoFzMLdgqIEe5AbA4FZCh98gtqXfdUPwNZ988w6TR32M/FAsXtfK+hINrrgihRodprh1DjqonYOV
pekZLvDw3BoW2zAOHZuJegKmXqPrfU+nBBN85KnqVKTaOTRmFfAKkbjW0gzPqdv3K7pJ+D7U+jw2
vMWbqlTsMzq9VEA5AxH1HQRiapBDLhsTMyXBpyE6RHKCaMFoLCwr5icJsX0i6v2xaiQeoTw9cyhx
b4XRWw+ZeCSkzwtJnofbjNd8GGnIY+6dQldaRR0xYJrdmFDW3gjsa7AIrTWLsQGm1iqZ6GIKOd/z
OW/msNoF5niG3vzVyyIMPbREZyWb1WEEDWyySV2eNzRl3weKRM0QX8VOhdk+Ee9m7u0HY8TQ65Ae
LJ30UXOKueWedm/VYM/HxsgEcAV1PZq4hu2KyeFccUjzB9+/9htMMY0oqKEnHH42uyrel6lu1xbN
ZER0ch7ZAkJRRXXZdlxa7JMOew3+jxGTUDnu5mL2tpE19zfYCChPUJ08tFPr7xOTcZ4W4MRsr3od
agamQ5PiKR7ouHADs6Mqgw1BYk7FVYfp9HU2iLhUcX8kf9CsaP7k9FTRWcpzNGH7Tcrf7ZPorPqM
Ei3F9N+v8ZiVwn6uFHsTg8NdIXG7FI39UiH1kXeupi9Z7QVrsxiSdZgG5cnW1ouLC+HoVAGtk7ZH
wjxUyd4hY0Vevex2Rmq1DzM+AXQo09ojl5nMw0K5Ba/L9JnwzJ4Y2nTgQsgJScrx5oeLZeFzDriy
VmlPsDocjHNchcC+R3mbdeVXSE4TvuuRyJUb15uxxaBdJWW060DTXdut99ik6TeHkjZMD9zuUzJu
+gBXceiRAHRH41Hg33oyOYKy06k9Z+Xj5+kUnQ9RhoJg5QzbHCXdM4mkcBUJvn+h8PvVTsCILco0
mtuTMbMlobICl3j3WuZ2eZhVdp+QpNsi2HwTpNBW0u2f5onrDzBv+WDZfXnVOka2yhUWRcodw3M8
CownrZe8lB4DTTF54Va4HICjMuScz1EZJw+A0mH0ejZeORvttN0sKoOTkxN06Gzc+jgZWirA7eop
bdOY1W7vysUzbGTPRgD+r8rD9ibq5R4DD6eKySM8hm1h6b2iDi74Pvo0cMi4hUKhPYGDlNMolSvu
I1al4lCGVNDXJaUObmcPR8dujHVk0ZXFsL+VyGnDcJXYojuXqE/pKmTqeXAitIF1Wmom0cownvLI
VUfXiuvT5NfJoyxH9SwLUT21RjOj1qgse0l9QIhkZeQbZAjjXGh7uBAjn/e1EeFLrCN6CsvoHcXW
uJqXdY2Ej7zMlcNBubL8ewhDxXbZPqxz23rs7OgzMCzrS9eBNR0tv3uBzRt9OCyE8aobwgRA2kAV
PDvcGF596hPnWcrPGz/jxBIN6aocKnMtG4rrLBt3rZ4r3qXIdrfShKfS1jRrBOkII3NEpwBWwXLN
9nuBoyAMdkGWHaAF4CyVkcnyqt2L17ceHjOcRcFY7Qcnk1dBCaSFcXl+KTjVXk+hxxHLS9aWidQs
uIPv+HnyLQtrTmelE51kWOtdWbDQzs2gjvnMn+CEslQ2gjUXWdnioxyLpy5Bgq7kKPaDl3ZcSz6b
EIj83sH0Zs0ocomGesgqFkZU5dbFzq7YpTRxv8laanillufKld7FGXQrCPAqazd4lrUTNjZ+XYoj
5AEHxGwOXK0e1dYbYdbRYRs8s1JyQZbAIBnIcvGOWWC8thwHOJ5O13ULG6DLWYiMyf0C2W1PJvXN
HT3neghcSB8TV348IrWReemxwjFHLm0eLyQxl7Gyp45dZMC4bKbwvhVWiIZcasn5y3Suy4Rfa+jE
eGtMxBAEIE7mx0W4qQuu4v+eD0r0zPkfzgeBL01nGcf99RHhIfma/DRX/e2rfgtUwRjgdCp+tK85
AcPL35rZlqyUCGgbAHTOcOy3U4Lj/wLjjfMDY09yGktq6rdTgvuL4JgAlYCsFXwCYf1PTgl/GnbC
OWDi6HAksSBsL2mv30+w6sgtqGRkgS8HIpksY81K0RvLwoFG/K1qE/5lJ6d/yKEs87c/jAIDIiEL
cI7jkQfp/adRIKijKTcyMlZLOwtSFPfOHo4wUnShwcGI9iCUhzfFLZtjlRKh/91H9B8mrn9+eUrO
4D4wGgxMyzWXg9PvJpHo0WOv5pHtVps4xIeFe0XbZ/lYzmP9WPhmv084vVHQ7dJS1Ut0/b9/fevP
7zoDV0tSSW9z0PN+zuFMQJkKNwz6VVOE6CXocoTtGbtImSzGoSYYqPWUVL13Zf3oY89n8cZwssbe
nB3NqbS3XVb1t/YoPhhnEbseG3fPmcf4+PsfdKGv//RBeRAC/YXM7ttcKD9dHjRdUMIeMLGr+q4h
yy3Th9kYEvjc9E2tXFAxNzPz4noNnMk5dmnZPCnRM+ZyK31XD80nXytuTSdOrmPa5a7dBGuVK+mX
4+p3t60Y36g2gohDxd4lmf3oHybb9uIM+OOVBvEdfwKnY9oHOa3/8aNuYgUdtuex6g45DrmObL1d
4EgcDBMun51tTRLsKjdwOrWCUpJy2bsRha3xazpkANbKFDNTkIYxbdtSAxhVgBrmbo8TDsfVnH8J
fD39y8Tyl4Nl6z/91GS0bMlomWqOJU75+wvUmwMXPKzEGUwn+8aq5UdZtzh1sFqs0iJ/Ak0Ox6jI
6EIp6nmtku+pZXf/dJUu781P7x3rDMsW/ZBYA/yffoowndAvplazrcbw1Nc07dFC88KwbQcAx9ql
oVuvZAR8u0/ip0Q483kYZ079tHhscS8Z70GVH/EIW//w/vyHy5Jli5wfd5DL7eP/5AexEgOOUCNB
AioCR13N+ErW95k0upMs44/ZLdlvT8TEZNk+cOBjofG1y2AQfEnUvjPPv6N+vN4Zno9NaWwYUllz
cScrZmuMBz8MtOrNBHL1Hy7HHzf2T2+pWHwyxEsDFzLuT5djneapwjtrrlRjf5u97i2rdLBh6V36
PabrKhmbne0VT9XgJFuvnG/zVhGOMd3bv7+xnZ+1oSXg67KJAVVDOteSmHp+f4U1bidnS/EOKj9L
9mUxPEhR383pfKADgMl2Gh0qgFWr1KLYjsMUs/hM78y2ec3S5Dt4pnsWceNQeqT0IrOcaBcP+TKL
tzrgd1qFoY9+GiTPDFa+FZ1NUorOc/abZOvjQsZbZm0XC1c0trFKHoo8//CI4RI1a5KdNLwBc5+m
FcugSIfq7TLs/c3/4i3wPAwpNteSbVs/vQWTFI2tG1evtI9UT4/KrYbr2EG+XTejfTIdZdy1XUFv
10JXno2Dbeb8BqkBEmdYoIEjWM+i3Ln+bHH2cgZa0T7AbTkgeh/Rzj4ZuF10Y5wSXT6z2G+iuvEA
lhcYx9U7Q8KbwMnudThc0Ve1zzDGrehxjeHVs+wgLN6ZcRftwMyZ/5DK/DNdCGVQeFZgcglaSzrz
J4uT7txaQDlYnr+h++B4ZGqoBgihHuhqMzKr2jdhX36iqblPiZsip2HQMKllXJeOiRcTvtrGiAOB
n8CEUYSh+tNevMDAVFDSRlnva/hGFFGFqVo1LoRlSuxBYVWj3CF9mw+lObtnzqGE4fIYGI1r7bNo
XCIA/vCtEokFB0hNZOMS4xTU6Xsn+3BnpU6wNWcYrTp9aDJOgoGiaQ26+JZ2IFBx9UzvesLA0Ili
7M7MI6waBr0/+/inunhrhGnzXAeGOtiMtsgHFenFbuctYkUIqJXPMpkxRI6g4DgM9MQ7qGXYjDg5
dpYYBYi8LDx7cae3TjmIXaEmjuITIT+snDeTU9S7th/cA5AcCgoaWqLKqaxvOAuNWO99Y5NYo1xF
NRbpwAtnGMvT/OA7A2G6mUyBNdUPowhucDXXJ8h2zlZ4qXUJHULuI2LEybYGfztXTEVYFZtj3Q57
Bkb1TgrmYsT2JFqJXvcOktg8wFCb8muBlX+t86hYZ6O0vy6VVFTaMgbp3EgcvUTmnPtCqldrflCA
49OtOfXukQ2IBZ7Wcx8iHyBnVVMEZqT0141j9uMXco6hqb9LQ4rPUdn9Bu9nve16m7OSjeu4VwUq
q2kfqyp0VxNFc3i8F9k3wyIAiKNdTQ3REzg7NFZUORmZCvtH45rxc+lpTSC3JSRhqeZliEpKJ0k6
rWKXYoceyPq3thHmKzja29nqZ87Z2mo3Mg4lGV4VZes2YxOLyFWzHrFzQmzK8pfOy91Dx1b7ogDC
bp1hoCS2bUmzNOQESN471dZXYfBqz5RhdlH61ShrYrzUIWb0jXvyY4hDuoNx3xTrEPjRbuaAcQN/
hJBq3fcAMdHInobWdTczEfBEiWlrD2ra54NfEDGEc1WU+QCHvmkJM0G02zhNY9OpEOabXDbJJVce
Ax9BJq/ZoBDkezMcoGYFeeJTwuAMiWTDVU+3PmfVU2vA3y+kOTEuDCHxwb4Z2cKwXR+GjsgCgZ7d
bNbVQ+qkzZYhRnnEwWnsKlvdRNBgPPI8OeoSlYYtGlBre2/kmdSxrS17NZMHfg0KZ9c7jI1lCFDP
NxYPGdgn9n3XQ50l14QbHqokGe554FE0gfnvCNKgOochJ9g4L0YofG1gPY6WlneVXcfdbuq0PnvC
zV6TKfk0MehhxJa8hUi8XnxdjVGHAssK/JqVZo8FKGOTCd2UuLxqE3QEE//lMLFihUP8DfuO/ZJO
Wqxh21sHo/adkzC8/DaLmuhk1MOz6kK0Dkamd75yTl4hyGEnnV43RlKNK22m4RWUsmlLsItcYtDr
S1zp8MqsibXC6aYcuquMETl6EK+07DkVQ1K3/CL6nAMSmqph7+3cRMQQVIigkUAQzXheH5M2JnNi
CKvaOObENVYbVJedvbqazRXyc/hul3298/ux2ngE9d+Ltg8Y0WZccL0YqQc0eOhF607GzL+5IB9N
lZafvB18L8wG2kDHoNMsb8gPcm6obmAcT9iHWFSnqVhiLjLMTl0yEc9I+vA+GsJyj18JYcNWLbTY
kLUKP7C6QG/OjmGnaaDwZrG83U4EXmpqjWDt1IVJ6XSpMGc0NttdkImTty3ThmdASDvNNx876Tmr
WMZJCPt34xxVDzaZt11K1c8aCL1z9OCnrnSnU5fJDPdEFoX8S9eubmqh3UM81P4SHGXhwTezYUMc
HZUbRVddQ8OqbTfpcUBc3Uxt5+KKIn9ERUu3n/sRVlrkPmEpDxqKlFgvsphLDlwxA+Y0fapnlrU6
FOXXJJUPJaMjgGxIhF5QvzVjQcjM8KyjSwCYyiVNqK8DobV30kQvaCsNgaMvGAoL03rk2WGvcc4M
h9KvOTFIO9vjWyyuBq+acG7CPccsMkft1vUD44mlBMrPYJlPXUnmMlPqqg3D+as9+cRAbDe6qsZa
noApT7eudid7U1kmFSHd1B+o6/xiuIl+zNjzebTQZppxsCebnmtM0zIzAyY9OyYn041RMnYgwFNU
rz2S6rzWVJviHxsydU0+g7zXiHp55cZiWLdW3uElMw0mTYRp/ENjuHo/mkNIozQs5PtGpyNhKEJO
/kjLU+cN4RufV1kzLig/Ujh79xRkEvxvVM2nD1JsyiCkQASC8STM9yJrSTfUiF1fs9ikwEGnxiM5
YbazDn6A7RSlubeiJFR+CqefbgNl3lgqml9C7nyOOHYY3viZzOIDtp/uobAaTv7OzBM1CI37vizf
zMkgNB7UtkWulWQZnpfbqm5uRdrKaR13ZjZtpJl4O3RvWK0DwIR9xEfH+iWmN7KZ45ml8DWJpH3o
HDFwGNTfEyTodZFNzQVjLnczh4bPVOUgzsANAIjTILla+4rKnOabxsq6NnJtPk2DXBIpDlBmLGn1
xq8Nrt/K8lzsgcJfj1GiqcA0w7cgLT6yvmSTnMzVR+guLo6qXFJguj+5YSxftdeVx5izzEsZkIHB
TLYRTWffVXGwyYNObKWMD0UYITtaEL7+fg9s/XzE40AMXI+gj8OY+M8te/E8+aUdgWXUFGvt6j45
SZOjXOUsiOTGYPaqpm37/7g7s93GtWuL/spBXu4TDW72fEiAo86SLMl9+0LIHfu+59ffQdtVsV0n
VUkMXBSuEeSgymVaosjNvdaac0yBA98j7AL+nFbh7ne7o17pzLWC8nZbc/OB4y2HX9Xun0sUBfal
rZuUJwYqWe1z6S5YyXzIuKP7iCc/k2Rlbai2v2O+5y8yuBVTojwJPwk9xX0tff/PBBHjL3pIs77w
Xa+Cb/T2i2f7av/hD/OXLuRp/VT0Z09lHVXfUEjjv/x3v/nH07/byySY7931Mf6Ot5/d7eOnv//t
fF88PrnJ/n3C39jMfPmx12amfWApyOmpXRlcESuhUDS9NjOtA8T2Nj21saASEGb4zjebiDhQaedY
UD0pVugj8a1vkgf6nJRgJADq3xwk307ByWvd/DM61A99E5kmq6AxSneP60W1xnbWu8ZeaiQmWWsu
ZIzQ2BYhZWvoI3ZvtObM182EaAQ5nw62e9Y1/q1kGRdZUq/enbK31/RHUscwSJOq/PvfRtLrx7bJ
y4ugt6nbZLwp1NYfX0ShNxK2eb+krRnvswjuIp4bmT072Esi3Nmr+sk8M42bKFP3Qa+cM8+5DlFb
TkzRRRNfhHed25y2abStIuN6UMihaQJiA1xjihTiovOJFbXZX/JA7aeJRTiSPZbK7r5qiLBxVZZq
bYx3k6ITq0atnLbxBTHOFuXMXlWiTVd47GFL8VTV1jG7Me7+EHk7OB2CAKLkpDbrs1IEYO1hYMgi
O0EgQQMyRD1vlOyN68dAVo9Ktzi0dLAejLeIlUWS5yjFERUWmThOjslPvUrd8DTKRrxSYz+UWADC
wJ3nhCNPQ0AlPNvyaVdlG2E0S1MwLdRarMXakDHtxvKievVtjikFbVgxLYl4PcS7ui0HhQ4opWtd
uVMEnrQH2rPOsR8bvYPUZAc7hBXXVJodOQIUb4F3q3vSUVsFd02TUZW4GpSJUJ9qantGVhWXiBzs
aEKSZFhkl7nUwIsQnAlJlSM0DOHO8aSJPjaKHDUTi6oRyIN7dcFA/sjrR9xo0FxrcnLiU1LTIDNP
dZUwpNjMJ3LFiM4zruseDKRs3BbgLETDPJ1n3i+6GX9x6RumKSvGaOBhqPB5tSx9UyCEK3kGw4tE
hMJQllM2ga/+TJvlPEAYXtVsr51AP0wTVG9RHGvTn1/76tgOft/eGvHHioqqfbRrKXTXP176BjEg
bhDiZFacYdNIpbEcfMTRkdtvlJgI3Djwm6nWOxopwRVy04zCtMquspHQJDHEnCTsBinQd+z+KuxQ
PEtRDE5tU8Y3G1sXRaFcVG2+rGXfXOSyfa7n4tINAHXjkVQmdViAlyrnI39gYvX07YULCwRhRq4X
vxoi/PDsfHmzPKIszEyKTb7OxzdbDIPTewO2cdEF5M+n2yxJhrVtkrOim5tY6zAS48VRLPxBeatj
LXYfckEYRp9YmwYxxIRcl1/09fS/+gRUXWYJ1pktqPKnzmjWpm7hmT0D+7FaVdN6l5eE7fBR6dOg
iK8Gsj3DkeNPDdmE/Z0BIEuXLpBHqos4RXZI+IR1aGb2XSand9wotErKS3VI7qI6XKMqnqHVBghb
oaBusd6FEfVv2hsZHbL0vBLtXRCLZ1SpJMpB5UcDid8ClLN2YrN4kJRCGBhs4EJLMYuk9VEGts7F
sluStzztyvC5V0d7CCJXXZYI73a8hzHGU4Wxonm+SwYMigEFT4wWSa9Tzn/ddf9x4bYEYzpCYhUd
K6T1qTnLsojbuOfc1S61Q0j7fwKkNyNFJe+mdn0fWOpSGYI7Kh9eRAqOAADSLI2Do8Iy7lkot3UI
3f/n95T5eRYwXmb4y0xLY5/GC/z0TKvN0lASmXsKUQFQBH+jQbQ3cQq62PzVZjhJbF2GWdrSzbPT
h0a7AmQlL6BwLWXJeqglcVx5kEKKNNj6vrRJi/rYSNLDxMWzIRMTmpnOPByChzyrnzOtXAWhhO/Q
oi2ABGCiucp5NQ6yY904DbAOh3q/SfvwvArPtaHZOLr9VCrexnUY57FhBQ1G/PwUCcSu9VFoafa5
ZXanFNxncd3O/QDRkY2zuKqHB69RjpKWiMksI4nOkR8L0Z+5hPf4mJ1wDQyndu6tpN7caySeTZT+
zHKTky7M5xV5PSJCmBSl50Y88BddMothov/q7P+4oNErVZGrjaB4hq4f73E7Slq3iWntYpuywMFF
d6We0IGRjy0D5ZYdqr9YQscV8tMKylRAtXSmLqhKzU+fdpi2jj5Ql40lM8+JfsxklcPdy8cbVepl
ZdOG6fsjLf/lVPIvlg7UqIyqkaXyX9SnHzZPsItpJ3WY0HjD4cYtc2RyFevxz6/nH9yu4/uybGY3
bATZ3VufTmlOTdZKLstmZsKHkrBCGvRXZgH+4kueGAgVK1WZK0jOllmoDFziBNb/4jWMZ/HzWbbp
kwlGgmxKf4ASAoyRFPjLALAGFFZ9H24Ifz/uoN2On28QiFNROxsZ/aSr+GdVqSGd0rxw/vPXoY1z
7vevgwkf3QLYODw2LR7en1bryhR9ZJiY9dHtczH3JZo5tFsIlqjeIR7UK0MdZEZ+1p2a2e2kxHgz
gQpi8JQXFJdGcyhcUcO0Mo7cqFjXRewsrNEn0Ms1Xvscr1WKoQTnsGtyfJJ3WrFjst8cwia9qFER
opIqJlJon5t+eSpn9lHgKoj70Tt2fEBYA0odJqP03BbJWkeyJHDrzjBWdLMug7iTZmh5FG+JpO3K
SDC/hYQn/OKeoOD7/IEJqlTGFTK7ewIZqDM+XpuiLT2NlMsM5yPofPZhM32o18y+SUrJBRt8D2ok
61pZbrSkv3AApQRZnxMpy5hAd4o9cNBHDH5IZjrluIus0yDu1p4vrfJMvQwaYKbkFJtTXUoWeOSt
VSpfStiKfAWj6eACjAwQ3pp2vTAhcwCvsN3DxIKmVysRl6dXesasqKp969J4Lz0Yle4jHSgid1Mn
OeKZWiy8gQ6MbRLDRO5xf2UhGgfWqnjeURg7BUZT02d7GtNXmjRlHQNX8e9JZAIRFGhnppziwgmw
etqpjP2dd76hqx/NGi8l3TIfvDvFbkmKoKGjH+kAJmY0rpvrLumTO4Ik1GM6d2KWZbJyCU3xMkVR
oHqEj3HqcPFobWdea86gHFlaeEcjGwC53Ac3TYPlT2C6SxvFWaatFqyyRj7Jes/Z6HAJ8YKh/euG
O8Z6E7N3ikOiqlvGgPbU8A2V0NSBKAalREFpng1ktabCPkmSC0MBGpls2aoco4VYGhqiL8VXj7XI
bHAIkv8sS/kdLmMPfHo2dxg8WRWskI6xON2f7M5yq6s6BB03RJ50hiAzm+d5Xy0UxOzXkRzK8wDO
bSj3FmY4BQZf7w4Tu3eaLZ1DZot9hKKs1ZaGNXLITXoxdnfthx1dWyxYnpCP05RuXVJx4av4hzoN
6eqgKf3UzxwGshLlTuYjBGb+LFR8+kLKZwXZw8jUblX0Mm2nN3NdDXcG5VUjvHsQSGxnRk9dR35D
WbvXMRE5dG+JjG9MYIKer2wiQ9zrusCtW2uPg1xvO79LjiPPmiuxdxS1owJVPiFdYYp3iohrwgr6
iPl7OrDvgF91Rh/4Qo31a4hNMBI0THVOfQdB/CGKGXQbBIeEDCSdkb+RKYeMR55ULwaTH5JKIbwb
ufIFU8zen+Qge0krTaDwt3eMeSDDdeXcwWYJy1+bxZ5Gp77yd2hsEDv3DtJidSaIvOP10Bv36Q4a
Azveqdp27EwcPbXWbp/wUuMhugoLsthKjGDwFaK+mAWGFW0CESO6EBq5EqnjYJSUsXGpcnxo2mkz
9aOoWSQW/TQpJBADR2+5ctq2R4BuoMSl1Xjo1Wa/U1oZTBDbxijhPOrB4M3Zl1dnRdfAiGxqfEVG
SCMfs+q08pBDK7U/OtBdGZZnz9Sw8PZ+r4fLWImKxwxMCROzLL4ZUl9cskNwp8A8G4Yekn3clX47
LaMoJoaiQLbr4O+ldBSzWE7uM59AO+R7A79MJURCzyu0fJzusfuurHHEK3f1EGfszOw8XAwO83Ov
ARM0BdOENYlzpKxdao+NYqLLbRq7fjAjLFZ+a1w37Tj04olCihutXn1V+k6/KqrAXtGOL2e258lL
I/Hcm3QYmX96c04PooIjkZCJ4mhMRBMZ9SECXPMQ8qJ96NNAVrWhhZejkT0cmf0WYto1Ohimbmk9
7BuXETwylGNMW84Ml0blA+ZXASRrFXOlSiLhQcLSzv2WzWVewLz3KC7gjB2rTqHPLc2hn46XdEyh
quRzKiss2FR+86onOy1GxGEGyZEIxMXoBS99cWwjQl8wfVoadfic2faFppfXsNGQkg+cLSykW8PR
rmN3VMUYOyZHl5lKvnbBUJn9Lo9B1LO7xo/uUqYeMzwyGyIVbqDVEMBoZiee7/ezRMDmGeRIXaSx
SotTZczTe/UDo/E7R0h3gcfBVPSZtAhA9DYlQ5QMfmije4d1pNaIInaBlV/Gbn2MAAXkY63daxL8
jrI4V+gHz4dIvy5sGydjVRI6oW2gAiwGnSFBwgAMU1k581zyK5rBmQRS8KxWTKOHttuqZbZslPgp
1zjXRC5usKVeQoS0mDiK7LhFhp1oujMRGFVB5dlPiRtsB784Yox90+Ezg2TlXrY56L2g01mHcjyz
iGdOU5BVrKhxgEWQE4NHdkOU33PhoULXZPtJDxkGINpaSL2HqYH1QG38NYHsxIsBueMqOG2y+LRG
sz9PEo2TXXtLjAntpBgRJjDVmLA9D2Fx0vgBPwzvrddJrBnMw5EKGg7STUMpn5TpvEjjK8bsNiDb
3OUZoqAtY95Uwt7UQZ7PmlouD+OOiEPSkI5YUVERR/JWbq1iTn/FW3j4yxlnp4jo1WGrwEaKIVnV
6klOGHkmArCjo4cYAci0FtplWxBH5qWnYd7cUpBU7Ip8qKdp8wR3S6wHPdh2mp1hpKAGjGVlx8V/
q9r1RSzSYtkY8fkYTecN7rro9HVmgIr2ZR2SqLhqfOPGS8oQgRuYFrJH0RcPj54mHpl9+xMtr6+V
yr1MA2oZLe6JkdVIgsjgnvXRVSaVd7RJt3WknNmAy5uYGs7EQe0PZJZELOc+uAhFeSbz7F7rSTYL
jWab8Pk0BM/7TXxnNcG9J1c3jW+dg4rASoDlKA13uWZuKtq2eAmLw5Ty1vXjC0+3r2wRnETVmBpO
Pp8i+nMKR+4LjwjNHgCj0QXPUZ09NiDLmUvsU7xrtPayZSjaRV7TGSDee542ZA5yh9RKqICsainR
iruhzhFSS8k5BARCTwXahcRmN+GUUymsL4KsPA285tpsOS2iCHouXgCDoqVu1Hx7SqlJX8ioloGL
Fs+0hr0VtReqyczSbZ/ZtuwwpMHfbmkIILpdBipVsa9f5SoAvsJAnp4QfuOJ4HEUiM8ZYi9SekPU
9QVGUQwyuaE9Ral3XxntvWhs7Jj4PSzBlYEGAHcIzt2yXqchiOjSak7CcHiS8iafpQF7SsiIy0bL
5Wlg2zup6Z7CgcR2NlbY4tZtV24iK7sqtOYudBv6BgYY/qaXb1LJ3nGJX+QGjSEH+B3PZu6VgVam
nrhPekl2HysEgqjQuPDlhAk0Vv58cG80z3mu4L16MkVC4VfT0ObRksXZmfAMKHwGAcutJc9yFd+M
PxbKRnsWxcFTEoDrZjOnTFScD0dFbZKg0iP7dwhiAbR5FZemMuGJQFo7qvRpwV5iWnsIUXnOSjjf
KvTvvkjWEWfhME6lZM4gKSRZBf272pJUTB3JQwyLSy2ntEyw7noaA/OwU0HP8JAxynpmeC1WpLhY
D6ntoaZRGUcylJw3frGMTOJq2Rds5bp/QsF5JErrlm3acVroG8XyL2CvLz0lwZuvFZCUJXOZeU01
dVVxXpbdsxUQceg2NAk4gwpv3aucra5Ao9RixZgif+LmaTVIx7KGf2GQr6uqjCZJkrHEFuG+ccJd
SgLCxBg5g7GqBNOs1e/VJj6D1kGTObcuTVxU87oHJZIZ9SPmA86pjI+9MRPybwZ4i6MDBjS6mPlB
9RiOQl5A9PENxFTKkJp1RG8z9gJR0rGZT2H0RCa8vUG9IJbbX1lOHl9XNKpXtUD+h6iFyZ8fyNe5
1Zwxk1eR04y0KwAkchPv8oJOmcv+b5LmVOdy2l5KmTPsFN10F3kVD6AQtWBrRNi+QU54bFdrjNEr
W3GxGuZAalBLcI04yqOTsiIYnM8jFT0iq4vaT2GmBBeSrMcwccv0yE6VgU2aFwXxLE5x82FYGKrr
PBa0382+50g5z7cCkCIBjCS8UBAgImeRjfAbrQTEgqs0hKLuVr51ZPst09sypFDxOonYynZ0yWeZ
rq7Vgdp1Ult9MYnJ4ZCmTmYbs5BQ3olpmBlbdt6U6gt3wQd4U5hVNc3K+iKK9D1C0UmtQkuiARzu
iazJdqXLkiZXbPQM2QT6AXRPtrx+1iMkmwo7vCgyiEaNZ8oTOm6C2k3VJ2IgDaKXWPt15zpy6EwI
4a4s6zR0e7YAyrBhilBMIzgxu7Jg10CUI/DqIMDI51M6dLLMFtnLthTy4aRgSj+JRu0pDydtdNrc
mn3aziWaydzb/j5JvWcnjqvjwcnpc5vycxfoj0GsHINuBCPQDocY+R6AszIlwVxixTA1MpudPepN
7H66d9uio0cwI7NMOemRbjBaQFmeT9VcbcdYsU3RV1PsM5AsLRuZGeo+cEf5wnTdeGXC/btl4gLi
wsZpGdfsRexCW+QmZQWM3HKdtbyPuijz1SD0Z24OnbZUEKxdN4tWnlR0h9ir5Nsm4MOwtSGcW2U7
kACudCdM2rrlEHuHFPaQpslQgHBKcyGyl0ZflRMp01n3mBlrFT9WaY+K6ZgL02j9wwAP/RJ17sYC
mWBVZnGcKVq7lGRt3UQwYWP3aSzcRV9IU8Q1aJMScSs3lj5Ne9ecBbUprmXgyuM8B+2YGFaQiIaF
2YGBCUlNPs5sdoaCEuTQJQKY3D4J4JmUsUkgI5VthGigurCU2aM+JxkqlDhqSVR7atLmttMBWrfV
w5myho2S3rkGO7YRFNUlXFpuuO8GgyCayieToPLuyNhBuyGUCymB1Gz2OZ2koRcAuG657nlcWfpN
isl2YrBFW5QY96ZKDqcGs/B+GMO48fQcmvWdJ9kwe1rjuTIhVIeoMJgi5eki0wkdxKR2yERhbJGW
K/ik7bTGcbrtA4NwXwIUcs2SQN/yeMiKmNpWNadOlyMmcvuM2lLNpmVrhdMgjcFjar23GdstU276
aoEPOZxLnUJnxyFqMPK8cCrirkLvPTinVta2a7RM0VHj5ag6FMwIcq1Xa7mt17GwpgMl9HY0Vm6B
nOTHWWCCjjfUJ1vk6jwukZVKITwZNb1NG2wGGeLGRDYvoYkYk1FR8qLpzIeCfrPUw63lt9lptxpi
tlrRQL4yHDUmkAIFSGheEBFm4x5j01DF3bSEZzaNfCoAS1uXra6ThGGby6qCJaJiGoZHX5XHToY8
xcJ510+CHGJ8YJbiXC5SWDyBVc9djG5mCMgKrxeAJBypJ32cxepEI/QYpIo5JwrEWcHdsadVaMtz
ewx/twpqe19Sm3USVwE6JkdlM45rcMp85hSXfI2/WCoXpDIvrTphkhgiYOoqbYWZfmvWMOCzPF51
A5iquAZ6FgBHr++kgEGyqmBpNNEDzsaCc53merPWjbaeZQZJIAw9719gtATiSleF7x9b2TpKq2gZ
uvJAaDriXmzUU1mA7ER22bOLpu5wWoUsiZTnehA5zs5Qg3kTx+Y8gSA+d2VitKU+0KinalLpIxJU
qtY+IomwWvadpLH97ZVxXYXSU8hc+E6Nd0+Vml0nqvscLS+BQOz1ugwJEz5Kfp8a4zxP/MtORktH
g7GFe46Yii5evS6xlLctifM1erk2vgHqXs4c6jTyBzz1MPc8FWrWqK+17WzfloM2r+SimnuudB0k
3VOR8UTvSoGDPkLm6RE9jtIFyljEXdNUJCUI4xlxtYEB3XQJ6pabJU+BByWtEG8HGWkJsbG19Tqd
K4CLH3rkizs4VeD4PLtYlcDKV0mFXGfIsjMnUYKTJBdneWD1GwZGkOMksbIHCTFfG2unXSbAs5RS
eWhyxFlZ57eOpJmAyl1qlarNZrLcRds04QoUYJlmEqwqR4qeccFucCKTzmeiZHDBXf2iD/5D+xlZ
BpQpCyvAqJr4nEJVayWKQp0ntpEOD5JrzltM6bNUi1jiHOvi583uz5MN5CH4WaC2oQ6xGHGMLd53
2gwrrIdwMBDP+4O7MG1t18YmkF75pG2PurhcdVl3VvvfJjj/Z1Ke90qefxw+paNUpnwR9HwX+LxK
er7/8ffQ+6iqNdqG/rVz8aIYdUNJKv0ZVekffz767tN74c/bz795GJUDzcIsMLrADJkJ6TfVj5AP
GI5hxkHxw4BG4xvfRD/mwWhxYbzB9BJoyvhi3kQ/GnAUsE/4sgwhI1fQjf/Ewahr46D93RRFRldH
R1lXTKx8KB+MTxOlsugSNReoRpra2ogisQ6dlImtJ9FbV6v21DP1eKkaeXjR5zwoE0w4xKOG1zhQ
yANAyW1n14XO07NK3B7/bBDveiOk/VSm+hniN1KVGdKcFcmw5ympL8GJziqrtK7SPsp3yPzYqLlR
czykYX865G1zavvFgxOEEPVT6raoEOyn5BSSog8niOWTLYAszyvxmKWqT189PcUpQTM4N/JL19f1
VRrRJKaVOQXhEAMyGU4TbxdnurfodfzgNE+xd8+l1jbmCHHvgoZ+q+43C9UlyCBvQRV4IdtvtYqv
DBfspZbSKMBUpM8djQmKkeNZkElvq6EhzaooR2nk0xzU5RO/k/Jpaqgk0g/qQyTZKYQV3AkuCuJK
8FRTcUscxg4OZS2M3Hu/1B8yX8Ep4KvN3AkDWgGCPm/e5jZC1UZZIz3hcZNEZ75aQJcp+kte/Nxu
pP4BBQXmBoewnWMxJIhjfAIBDNAkUwLhHdJWrGgZkQwFWY6nBD5nBKDpcVWHh1KIK7Rrw/Im64HW
4E5vjloNvzbQgnSey0N7VKh5ujHKSIXt34VHrS6ZW+JnSTFxBLYa1VxoCRgFmInx2sySC6z5uzyQ
myOy7fJdR6tpUpW6ejsG3DAoRHk2TXSqsdqSAyDXCJBxRCBpkOlCBEHeHhZazvKegJJUEa2vhGue
+4IGJNFxKDtjESEOSShvhl6+RK2aHpmksPB4b+LTpOo3rqZTmQdA7iS4Qvx9JCZqhF52SMsFH429
kAPiUCdQMcRWror+3CaHtzUCa1Z1MjVh6RjPLUiBuRsW0SLw5Hu0RsbMZVeN4YEdeFAp56VzJAwp
2HKuMrq4qYWSFj9apqfoYxU52/oNc1gBEAwS+LDwUfPgoAmzAZlGao8TYcTQnlCTGWYOaqzAtdlo
tQRbtNeZVMGG6YfG2BdVwzVouvFSqdmveoD6uCZkRV431BHgT8px+y/inSVH6coQGaD2EDJjUjOt
JEKGT9qoSEMqimoTmvaDksfpAn2DODJSUp9c/7j2irnbAt7ymvAiaKA5j/tSYhEjNVw70dCsm77M
UG81+JIMlN8h8oCl1xQr1+uik7ikuQPvKL1DLU42hwO6ndlO/2hEAfCGSu9nBNewOSL5CgrRIWpw
hCGhMC4zOzwKy3TYaNWg0rUS1QrPSzrlLqlWXGkwiJqgv3GYD3pA5aGmFmWWzKK2S7bjYkpDKxFr
quBqFcJhmCW0Mo/LIS+hkHg9kHdF9zhXphad0fCh9dAVMM905iyqAvvVNUJKeschMTkOg3jbON3w
XHOrXJQZUvlJTMAzwBWvu01aZdzY2+ncQdq35UPKwDZBgq9dSLRy15S3nVeJZVfXCgD6TqKdqeTz
NI3807hNghT6iROtJRTsiy7LnJNMyS9loqjmlivRI4vc2uBC9jOEH1H0wv7tn3OzyR9dN5SPq86k
TSXrgXMvG052ood2JTZ2xeHByLguGeWt3a1xNaDWyoBXTkAgG1OXXLzjXLjds537Cvj9NGRB6iX/
WreyYcp9Hxi8q6RbqbUhn6A3FLtaUARPAhMaLVp9xuOaoxrNrDQchG7kREWEC0ZFuZSDwLr2XGeY
+JkC/dTP03kWynTeGrP3z7wyj9YyGSU4yGTfOW5V15xang0kqxlSY8VHmo+ekHApFA++Ipu6Xcw0
nqTmjICBuqGZUTYMNWNJEICjtOa9LTfhUjYTec3KZZLfGSAuV6V5UVZQKRi1B2lhbYAQO08G6RRT
pSNFZsJMLGfULWucI8Wt6J6izPJSO9wThubMrDQiDbpG5qPRNickQAblFCjMky2lkQ/1IszPg9Cf
tQronDJjiwsaBDubBT5kJeMKmdmuSkXXwruakmLYPAgL+qRaBuLGodkJgciBRm3bCdnDCICYYGsd
xRj+JW/J6Fm7KWuEGqy85tzCHjk3o4p4j4QFcB0MfXkr/EhcmVgEGHEAwk6ZsIHc0qaaSXbIJKwy
bRUwSrsSKV5L7H4buaizPWsLi0JK8Hhpq8G0DiWTKVWSwonpz0wspANgJfS0Zxoyf2YUwaHFo4Yn
orAu/LJBbtbXoCvD4BRC4TZwlLkWys2OkK5+3qAxmaR10PeQl0Q57VQ8czEWYYzhPYlKRV2cdgot
PLlG69qhgr/D9GBRkNuU9p5lTNmjlwvfArYTZZ286bFYkZuRtFcgj6MTzupeEr1znIOSPicfMDoz
ixHj1+DKWFhOCCNIohLn3fFEM3fYl+GCZw2PWYLlQbJVERPs0t8UqbEhTCydtmrmLSgHmqNk6Oj4
t8QYOYE0zaRs3vtwi8Y1dRH2ETe7GOZtxlOWRKLk3slz+GElOXVjNl0z+BtCweh5w7pdU+91DKzo
14UKrFaNMNR5XOk5ZqWknSsVza7Si5dN39QbxwAVjC30KA7DOyc1HgXtjCEc2SZc06L3iiuttpVT
rTfOYttIHxg+UGIzDaSqcSOMAc2ix1kzIUCCQZ1hx+eD7vprCNyI2YbcXpalRR+5L3a4lEuEknI/
a+x9AAp5mQ3oZ5H2ZrPEtW502nXLsJb30cAKL+g4xqTcYPjCljA45xIEtdMA9udKDyT5ODbVcum2
EkF4gB63mcGzZnCsQ4SH5TSLlLvS6f1TTSYqWOdHr8t+43S+su9BIs8GuOZTLeq09VAhl2FE0sE8
mstlxlzwZb/9/6Y0eeda+MGL8F2WP7oIXrTwF+l/94++6f3/+kAfzA0PaZ2wrzl7IkgveV+sIAv6
VOq8vKQXY8XPjhDtMWnWj3gfNJX8C5RgZNRSl/CFFCtKE/ft20I5EHj2ofKO/8cX36a0eneG/tU5
+Pnb+9H18eNxPryB/SMpLDO/rAr/oXp/CrCujpCYD/XevzgJn47x7iToByYkGhQm6uu7pNJ6dxLM
g7GmhHf6cib4F3z79zoJ8C7H2vSrJwHjEZWrMHC48IXW7MNJsBUizrniXk/R73cShKWMJfLXToI4
sC0IGzhTXk8C1fu7k8DtYBokziBH/t0uAXAWbx/Jq/D7+7Ly42Lws/vAwH1mIqN//ZDpVb179zZv
3hY8sMYWxvjFFfJ73Qds+Ebb0dcuAY0VUbVUjcv99evDSRDiQAYNQ5n8+717y9C/vBRqB5oKJ8/E
1PYX7946gMw1xhu9tth+o+fAd/rYlz581TwAkWUaWPY+furageDx8GJ2+b0ueUxH6pc/dBqTbDVN
cGivnznPknf3PZc8qlw2CNrbjf/bbQK4YD87PP/jPYAMXs7WbR1T8MvXxz2AMA7k0Y/Cw+G3W/QE
xoWvLnoG+zyVL8t6vQI+PvyFyqJngZyyXi+13+i+V8EB4tj40l3PJhjVOV5GNPp/sehx/WOYAJnH
5fHt27/bIqApZHR97SQoB2O2EM+2j0999jyAlLjB9N9uz8Nn9vU3rTCdgyr1dt1/WvnUA0tnWVDx
7Lx8/XYrHy6t0T3ztU9ePVBZ2sdp1ffr+/3yr47kfs6Q8rte/prAvvXVkyAODEAQ/A9B+PjFWX1/
EtgVMmpTDfO1zvqNVkA64F9+8zI4AlmHc8lS+vFdE6RAUaj+fhc+ZdjnOe9/8czHsa3CefvrfY9x
ACwOECV2vZev3++j17983av2Abv98WSOwFC+ftj3gEgxAIn+sxr6vZ5930kdX1sDZfZ3OoX9t7r/
44OAk6SqAmyk+XqS5P+g/vk3lorvXcWp50ePL/1E/6l8x0f55T/41m778QBvbbTVI8wO2oUf/uHI
gX499NN3lso/PrQHXlp97775rfX38nvefvztDf74qz/8rm/v6ttfLv2nYl88eICURyT128t8JbL8
eQ9mbPDf9/lenvX/fCF//9uHl/lu8f/ZcSf7Emr1A63b94d+rR6+euyfhOZ8P7f/3aue7uNsn3wM
MX5d9L/6mufxCPGWztJ4/4l/89ZJ+eovWIDQjnzp6il5Gvz9H4fjnz6ce/FavHz192xoaNfx+w/1
rRv45QP7bv0pCUm8tlm+fOQ0vgc81H940a9NvK8eejveV0/l+yO/7RO/euQT/+kxTpMPHfi35vNX
D/1n9vnaUF4f8V898EVdPuyTD+f5rWj88pH/PSnZF2//y/hzFtcYJ02599WXP96VVfrtOOMD4q2Z
9NUDb5EylE/vD/y2Q//qga/2UfT0x+P//JmWH5fwtynQV4//kmrw4Ur53lb88qG51/1Pi/j3rcvP
D/5Xz9fvM7gfn7rfZmt/9WMftxTjv3iInvbFP/4XAAD//w==</cx:binary>
              </cx:geoCache>
            </cx:geography>
          </cx:layoutPr>
        </cx:series>
      </cx:plotAreaRegion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_xlchart.v5.14</cx:f>
        <cx:nf>_xlchart.v5.13</cx:nf>
      </cx:strDim>
      <cx:numDim type="colorVal">
        <cx:f>_xlchart.v5.15</cx:f>
      </cx:numDim>
    </cx:data>
  </cx:chartData>
  <cx:chart>
    <cx:plotArea>
      <cx:plotAreaRegion>
        <cx:series layoutId="regionMap" uniqueId="{EAD2FA45-D565-40E9-8F8A-10E877CB0060}"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500"/>
                </a:pPr>
                <a:endParaRPr lang="it-IT" sz="5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/>
                </a:endParaRPr>
              </a:p>
            </cx:txPr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it-IT" sz="500" b="0" i="0" u="none" strike="noStrike" baseline="0">
                      <a:solidFill>
                        <a:schemeClr val="bg1"/>
                      </a:solidFill>
                      <a:latin typeface="Calibri"/>
                    </a:rPr>
                    <a:t>55.537 </a:t>
                  </a:r>
                </a:p>
              </cx:txPr>
            </cx:dataLabel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1HxZc9w4su5fcfjlvhyqsRAEMDF9IgZkVWlfvLb6hSHLMgmQ4AKA66+/Kavtkao1tk9cx43jCods
kwUigQ+5fZnUP2/nf9zWdzfuxWzrxv/jdv79ZRlC94/ffvO35Z298QdW37rWt5/CwW1rf2s/fdK3
d799dDeTborfCMLxb7fljQt388v//ic8rbhrT9vbm6Db5mq4c8urOz/UwX/j3rO3Xtx8tLrJtA9O
3wb8+8uN1bW+efGqtTdFc/PyxV0TdFjeLN3d7y+ffPfli9/2n/i32V/UIGAYPsLYOD5ghAoaEyIf
Pi9f1G1T/HUb4wMUY8Qo51/mPL+xMO7H5fkszc3Hj+7Oe1jW57//Pv7JGu5vH8BSD16+uG2HJtxv
YwE7+vvLo3AD2/DyhfZt+nAnbe+XcfTm87p/e4rAf/9z7wLsxN6VRyDtb9v3bv0No9PWfrhxH+/l
+2nwsIOEoIQjStDnD3kCjzzgicRJItnDXbSH0g9J9DxAj4buYXN/5xdD5t1dcxfanwsLo5gzGj8o
jXgCC2iNiJmIUfwXLvjL1A/K831xnsfky7g9QODyL4bHpb6zbRPuvmzLT7Bj7AAliIFBTh4QAU14
ZMf4gQQDRzAWfykK/TL1AyI/ItDzmPx75B4q9zd+MVje3dT13Yvs//yr9eHnGjFOEWEM04fdh81/
gg0VieTw43lsHqT6+H2pngdob/geSu8OPh786xeDKb2pbz64n+lmqATt4YngUj6HEE4OaMwTBvr1
NUh48HAP2vMjAj0Pzr9H7uECN34xVLZOD7V+cW+jV4jUdvf/+5lKlBzghMJHiOcMHKYQqAkmEsGe
WrYHsaIfF+t5oP7DY/ZQ27qDdwe7Xwy4U10MP1WbIKaOKQWFovirujyyd+JAxoIi0LWnSP2AHM9j
83XgHhpw/ReD4k3rb29+anpDD2ImWSLQs1BAoIYpExJJ9hWpx4btB+R5HpKvA/cgub/+i2Hy1v5c
XxOTA5mwBLLKp7kMJgcxeJ8kYXux2fcFeB6DL+P2ILi//ItB8K8PbljXn5m/kANCeCwp+cuZ7OUv
9EAwyGyo+Cvr3MtffkCe5yH5OnAPE7j+i0FyduOAIPpiwH9C/kIhxGKIsvt9//x5EiODe8cxAbjI
84bq++I8D8iXcXt43F/+xQA5vVn1z9QQfCAFGCOO0bN4EGBeIF4WeM9YfVeM53H4a9geDHD1F0Ph
rK21/5lqgQ8SERP4gx8SE7BEj0IpDOylBP4y4WDAHjvu78vxPA5fxu0BAZd/MSDSG9vdND81AUEH
kKEzgeJ4HwMRx5Aa0j0v8SMiPI/Cv0fu4XB/4xcD4nIofm4eiMAwQXoBavFgmPZcd3KQYBlLzCC/
uP/sKcb3xXkeki/j9gC5v/yLAaJuPJRSoETzM5NzBLEr5BAQ1v4H/gQJHFNwKE/N1I/J8jwij8fu
oQK3/peD8h/KOo/LJk++8j+talGoajHGEHDwnz97boMAl3J//QsbvGe5vlSZ/rM4z0PyZdwT0f+X
F61e69v7yuKXc/n/HslSfsAEBzKRARP11FdjoIA53YuYfkCA53f768C90w/X/5ef/icCQ3H3NVQN
735uWRcdIMEgPP0SvT71EkD3UooxOIkH9UB7VNSPCPQfQPm6lCeLfFjj/29Y/nOt92tJPAM/sPlc
S39U7v323c8Lhzr/3tAnNd8nFuCLbh19/P0lVKAe2bL7RzyJW79YkAfL83XA3Y0PMFaAl+ESTFry
mY5PgECZ7u7v3Dt9lnDJYyQR4wmG6lfTulBCgZ8fALtFECfggCC7TABq3w73tyg7ACISyK8EJZJS
JuOvPQyXbb0UbfN1I/76/4tmsJetboL//SVM0T18615MDoU3Cu6PQXiIIBjkMdjU7vbmFbRJwJfx
f7XM9muQgqhSh+nEcHSTyAmndSD0cCXGpyXD5dmjzXlmTowJGJUn0wKPwVmMY4g/CcGEwPY+npbE
tnIxDkh1efDr224Spjmykeh4JnMjh2wcvUlO23zpunNjRMsv1inHTFVx3PQnpomYO6Y5qd2Wjk7Q
Te45ntMRrXo9ivPJbTrY24+4IDjPTFW4Om1dKdutqfmCrkXdInrYSdd3x8hr22aMmq7Z8H6cs6qq
cnrSVdZrZTrSvS+KYfkYjYb26eqRzooKyV7l3I9/jJUpx+0U65WkRJaTuzQL6l4nxlR5Nk7dmhxj
mQSrmK9zelSvMv6DRcNa7CKRlAuINk+DURA7crrxksIaGqMxUX2VjCalDEe0VHKpJpPO1aKXDK9O
85NyHBNXZ4HXrlLEuXg6Crmd7SsvdU6ythjlzuJhuDIlxhekKESZIgiDrq1FF1E/lz6L1mI667Rv
tqVLxkQldOJ/2Mb6WLHWx+1lPvHWbuu6naPXntKFbsJEh/oUrTkiSiRmNjtc4up6wk3yfkZRvmmI
S+KUdba7Fp1wF6gR04fBx9orxiqRZ7leYaHtpGWXYr4Q+wG13k6buGew6JqWpVEiIlikIbIEH6Iq
guuOljIbItsxpXtUcbUuxVSkOaGvx7zibEubmnZpnhRhU3Rx2KzDVNNeRZXsh0u9LOP42lsBc+aJ
7a8Ra8s06ZelSamncaWKma/HRof2vPI+io9Fa/UbHrdYb03hp2az+NzcIht6oWbdM72popoku5mG
zqX9usaoU4ttKrebosEiqfqCdPmVM9E4fRTUzZgeS9mbZlVxsaLueEGDbbch9oNNh14bf2lR212j
0cA/qygG7Me4j/026JroQo1ct+0FTL30ZuvyvKk2EZe5u6w8ptVlT4dQ7fLFzl2TkrkpzS4ECucL
M4v81dy7qOhUu7TNMGUTIXS6RP3QmLe2I2V9yuDYwylMqvtvqxb5gSL110WxYj0ezpKYKiuRhCfn
68x5lblKJJ6mdVeIdVV4ytm4Zlo2xXDEqpwnf8ZFVCzZUtjEbzuelNF715ewa2s5wmmmeu2uRz0m
dBP1k3VqmQZYdUM93Cy6Tlw1XaNLNYy+99cLm+MmyxPdZqApLcsmwcO8GZZCNmkzxjA+GlxAu5bP
uHo71g5UBXXzYtJ4aGvzjofSVZdTEnf2DbSBWb9xVoPdCF7AgTRSap2ZxPg3Ou4jfdQvxixZv1DB
b0kiDc+SefBo1/AeelZ8pD/VDstXgbQduy4bsSoztDhsGcbHVYXdNipW8Y6auJLbifn4TdFrft4O
GJ31S31YFlb1SKsZEZKWvTMZGZdYGcx32vOjmgyxaorcdAonw3Yt2Fu6VOMhKwCr0IyK9nWRhnHg
l7Jo68ueoSgdrNBIJaueT2iF83fjKga3qUik+VVCmjcNtZ/6Np+CavXMdqgO+GhYx0aqRg+w/Zqe
l2CN67SX8fS6wWAJa03aj8TmWFUzSq7q1h5Ws3ZbXrD3o5FaNU0ZZ8OK33WivbMA9BnvQ5+VMT6M
5snvlr7Lj3gzfGiCvaBAU2xImMoM5dHryEijJs+XTN4jI5dehUj0x26RWR/Nbycddl1A5daXukyF
nvjZ6PMA52HcDS5X0aLxRnqsVTK057xpwLIKwbtZDYU+l6Z8Jyzd6Hhd07ogYcNbkavK6O4PXGCa
VtW7Jl5OBLBUKcLF8bCKXYLK/jgkLnNJFR8tst/WLj9diRAqjsEZ0GE9KVpfbwu82l2c13BCaDih
oQYDNphX4L2mzLWgrkVsj0kHJtSsYgtmir1f+fKG1olQAyr6T9wPh4wvg9Lteprn45/dGrWpa1ih
+j4OiiRJq3A1iVRK51Qx0N2gE7VKkdF2yApCP0KN4CjC9WGjCVWdt8t1XkFokeYlwFJOCKkRNdsO
R6fEFG+oNFvw9atycjFqnV1YVC5sH2eLNmWVTms5bNFIxVWPZMQUDf1ZXCTHRdXI8yFnV6gbp7S0
cHpyObwfR36FTBmpwevTINnhKBqvZFWcE52DqZ6lTYvY7IpuMRtakeUIs+UPMJ1Tili1daHp5yvm
wSlFVaOPok5+MKOfJxUHbZo0HhO0KgS2UIEeTVdSzFhhsDMbNtVX2K2RyYqAeuWCD2M6i6W5mcIK
ZijquI2ybh7rjV5ZXivTj/2mS+ppN+KGHU5NYt4uKJ8sCFkI2GQ3aa3ipPhDLmsBWrD6QUV40F1W
kqE6dvncvWkCxzeyt8WfMuq6JE24k9UGL90pWInlwvmuydqaiT+4aPBxvFbNTZl7h7e2XNZssKYK
m6WD3ZpdkRWcVYdFUuVWOUM7sxl6It74boiMKs1Udipf42jjJ9lucvANZ2VR1WAHi7XI0Dz667kM
+NChkv/ZJaTftEDuXlUQKYJLqMZxm8xLcjFgeYNYX29EEcVU9bqtqx3GRZt8YJUM+FQGGKbEUBRI
2Xt+RHExdrsuGQc1hSFJizUqL3pczJ9kr0km27bq03aJ9HsmujWtSG6StHdtVWQDZh6pKu+J3sQ5
TcbMJ3lZKoLqBQCH8O09MnU4t7qYhrQhJRLbBlXoqrBhnrIINbBoMuVRVhgfndu1TCC86hzfDWND
lR9deWEj7Hc5mfgHicbqcEUTOhZVxVPJC7pxPoSsLkpTp8lsF3CBZu5UresezGzSQzQh2RXvmG/U
Mqw0S3xU9WeYSJ3W5ch71Va+2zJX9a/7flkPCVydU5G3+AjpmWQd9hV4+KIYb7Fgy456g//oO0xr
sH51vaZNPJe9auqhPCxaE//hh2TcVHYIZFuMkfTK9hq945Pc9ZIZpW0fDvPY2SNk0WyUi8C8tD5n
KSum+Aybnh8XxLavxczf69qhzPsR1wqN/rAauuZcxwKloUl2HkzgjhWkIpmjEX7jfE424E6btM+b
Ll37edpJjOmVrmN9GIOtPAw9MUeatvU2hyAdLJ9mqgPXd8L7yO2agUoIbOrxKLihUVRXydUIcfVV
k5dOkbXrTgNjn2Y010ddfW9vezHmg6oH126M5a1Usi3wmakGdJz4YT0via5tFkmj0abIrb3thfd2
Y/zYHAk5NufrLLdD6/Idr1xTpeU6eFBtGir+KkRuLdMiMfkOR2vIRGuiD0vtyz+Q8w6SE9nVRxxT
mR/yEcts7mqhZGTrdHVJe+K5RencTeUduE+PlQhh2vFpdsdLCQmEgB7dlE5TrOzCpiswPYNW4G/Y
rkTdAjFu6YbDFY/1bozWQaSd1y4LlBtVeT0f53UVbQ1Zw9tAaTSmlYmWQ+OROQmFCVtLJnotIalp
7+I2T1BKQiKHkzFZw0Xl5fSugz71eNvZJHGqjqNuVAvPw2sx9uKMOo4hdKnHV5A9olKtEZ92KB8h
IRNz0SpfD2Cml3htG1UjP7+ZEB5HUGhRfkosgiNt7EL+LDhmqXdJUaVokTTtY9dN2yGqsU7HCcld
1xRiUMksRDb2tkp7Oi4fuol0ZiurcixTl5D5IpkiQY+rQmh3mARWT2o2RctP/Mqu6rCWTM2VbN3O
jY4fl5jaN9CCG6dlbf3xUNH5uLG1Ub4VZlNzc9v1AffZGvB4yloZRSlM1V9F8zIdG9bkSjpab4gO
japQVUSqLia8XWOfVykdwai3UY9bRfRilnTIxyLejBDZFBclwF+oqUtEuhhIyRUjZaVo3Fu9IwMn
WQ4n85ByduPHdnmlk1BX22kynkFPPw9pHLr6bMqb6CiApT4dyqFMh1G/y5NSn4BVxyfCrux81A4r
B1ZzJ0VPtuPA8rMYrPgFmxq+IUJH4PML/ZZNfZPyfi037ULKsxHS6cwbGt+KYe3eswT509nV41WU
o2rXtOKtoXV/hBZanTJmm7du7v127Wa9Cajwuyhu2sOcEFdswQZ1WdUMfa0sSjrVCTKdVYGAi14k
ajet1hDUr3CaBz6BcernV+s4JzvWIAgxdNuXLivr3A8nDJLHTbn0Y0ZjjDulwdnvZtKPR6gZaThF
ZR5t75mNY9EkoUpBZaLD3k7tlrpmVtAxlXQwqYZgsJNdq1M6tOxd4kWc5g3k2KYArR1YIODEV3+f
QeJK5TUsuAq4uMznJNlaeM3hrO4b/q7Il/WTkRF3KiC0XljkLiBZ9DLtQdqNrMc4RWONR1X1UZXO
IRrkSW4gLIyS0KITIRoDDkfEgFanU6fd+io4w7LQQBS/q6eoukx4O0oVxUUFXw0dGLCCyYIq6Asr
j4d6aufU8XndkN6EdMpr/bFv12Vjh7jbLqWO3XayURm2TZ/QMW0ZuT+QkFKeTHzikeogjTyNQsOP
Fm9z1Sf1mHYtqHxMUPwhWQb2epmW9bj2PqkUGnyuRj3EywYthhBVQDKhVenEWGxMi6psJrR4T4uq
v2Z1EVTjYvoK06HfsKXIj4jg+rjpEIUD6Wv7Zpg8lmnSzPGSrlUrPzEwRW8Q4ne2mMHrjgXEuyXx
I00BecmUB7rg/VIIpxUxHb11KPCMBnBwEAbUkGvO5Qy5aKi6k3Il1ZF3etxGruytqmpRbPoeFWmk
jZ5U4UO7hZnLtNLYZiTkhYrdQLOIDf49ODd75CdHz4d1Docu6ttFGQkx4FFNa/3GJkt1Hi9zr8Yu
rLDn4oQDGMe5cdW2p8uMN3lSDR4yHAfhgUOV+Vj72m/HetD0dhlodVPbyAKcC/8Ab+HMxx3rup1p
mvYIOanZhktnsPJVpRfwwMV0FVzOrapLbuejYcTs9conMh52JDTvwwhQpy1Yr9OpQpFWkC9rSPMg
hDqplh7V27UOEmVDpasd6ctep0uo9JUhkPRs8ookf9a4qIcUWBlbZuA4fWHUYkJ9yEm14i28f8Q/
TJ2Y+tOKTStPxbLO9Kj0ZXNTN0t/gyK7vp3RsFZqbiPpQHkgGlWoKyN3NsXNUqRjVdn4pKqWaWuN
KN+XSQchD3hOtB46iDM/QUjm4XjykrQq0pE+Ix4VQ0YZKNZMLb4G/gkVKrCpOOGa5u97y9+A10bg
LybffpwGjsq0a2TP4Dwt/qaKJTmeygYS7vwzg8XqEf5tUdfcgjcYy6MpiviVoHjsMrCR7q2uBgMc
VUlNmfZAqhyuZb+6NOhuPI7E2m9KjKY3OkR8oy2DEANJXL4fOlEfmxpbnLqcFTeha4E6YFGOITPK
xwjYhHnqaH00UNG8HxNi2bZcMfBnUeCQ+1dLORcbzL0PSgZal9msBfzswZQDEVHGwFMFi/Wfc1yD
W3FDC1xDKRtgm4QtyZwSx3AHRq8q+rRvWPQBRkOoz0YIMHBVd9ehjPKTxnf5BAmDqbpqA7kaPKRj
4JiyqOjRuK07HkM8v/h6E3sbvxXYryn4I/gaaCKFwyvHFTSHWmPv/RRcN5+ZJXbPjhBt6ZEQxXFR
NMWipElIfaRzhmytqsmBj1ZJbgfUpRaYhfWw9mSudArkX9de2MLAZhBsVrSock1We1LLceJEdcsE
xBLlXbRuuW2rSLWzLfxlskogYBY5d9dNzGCvOirhEZPI4Sc2ltgTYKVR+5aSxhMBSS6t3zq8APwu
dCIchnIA3xOZegEB56mn1ZlnkvQfbMOBZLE5cKh/kTXAUMEmkWCA7Bms0/VpaSLNsqbnebuRlk7m
EE0RmtOEDWa+mvO+u44YhQcQZmCbHtgb2kGUfBJFJfPbySPAIOkKWFxCZ/iObKe+2nhW4GS3sLUH
UmtyEjZqqBwsKXgKzw+AE3CrXde0FxFGgD9Qadie9K63/rrmQG6rosvX9i0iQz1fgZEszM4jGVdn
UezgUJaQnldndpljw9JFmKE6x2B67Ok4VMN7CPd9eNckc+7eYo/Wbju1vL13Y0UedgOKeZ860cHT
rF9BUDe1rD6Xn5cKTeVDcgREX9SnjQ1LCo7cN+fGebAoI8gwn4i5bCUwVxSIOZHQPE6nqGuGjU5a
WOJcxyA+IcM0Q1jkCmh/Zy14itieRskSlHNz/E7PgkBuKsyhZXhbNXy1b+J8nBL1X4iUDRBqMVNt
yBlXDVryFVyc8d1FPDW4PRKtZ9ffLg9Adf1xbYAgIUksYuhilCQBPYTGlce1ATMVRCJN4dQS2l80
M9VYBTsms5KIO72leLAh/fac5G+Twlh42SiBt1041F2SvYIEhNBQfYGQSSU86q6BnxtRmsNpuHOQ
1GVkWNlxvPi+V2KMmgKynSaKtgtQKypMVX9VT9Z0qRwR2xjSDKqZkd0utGd/9pMIU8bKCRLifu3A
xS+BNg2kK0G8jZNofM17XG4l7vFxaCPsMpkYZ9W313cv/qMyD2wlkoImsRACEfq5Gejxnq4R6TC4
j3tLUJQnDS7DUVFWfeYpmy/dFE9nlE9Natqif3hn8+GVzWeKPX/fWAxd9fACBJAI9L7Y9BTNHlRt
1M2yqtEQCCerOjkCXri8K1kHaYOEGpP5Dpb3zXx7i4VQVUgOr/ElFMPrfE+ndI32w2iBPHK2zs/X
eGx6xSJ5PJuVdarPpTi1Vc8vIjZ2x41wUgFD74sUDcJH2yi0E1ZlScnwHcH2il4AAjQeCg5VPagH
CsL3tqLpHal6cOiqzsl8KaydL03pIEh0yEBs8G3E77XkKeLQu4I4EJgCymugT083QS550rYeD2qU
FlKqsu7okMq5iI++Pc/+ojDhUEnjGFhQRCRs+9N5lnE1BnSqBeX0wKcjYIjqjWvLcUiBwADf8O3p
9g8yTEfgHBEKNVBg+uV9PfNRvbJZsG7AHrWq++x49KyhurAsQP3sRF6B0a/9ck89gWMA6niFGCv7
tgA4/psIcKagbEtiBkXT5OH+IxH0RPRcQeVHQVTfD+9LX6/RxsRxSKDGGBUXEHPE4ybyRQf1gNJX
1/latxEwO/0ANB53CChBVABPEqBseO6Lss1V3nDRbQKpkkJRYbRJ80DjNo3nfARqLYD9SPti0pBZ
rGQ9nKmZOKTB5dIC4dvwWi2oJeiwK7qozNgQwPY/FF7YGMDRQqXgPgaNKRSRSLCNA84/dia10ez/
FMUS65MGAllyDqWGpMuiOlmWQ1cHFC7raQYQpZ9x+xYyCnCoUJuB+l9vZnC6YUTwYNEg2Hk/5I3d
zkjfu94ph5/tGLXVpmpzdtJzyq8KucDVnnHGlJsoH1QMFg/vJsTuPbEpIRogowXhoUqud4EGgBLs
WnFTdHOXb7XB4tg6D/RvHPhwakQlPyFaggOHPdYQA+RQRzgeQpLn7xuZ1xCZlGX5bnVhveLREsCZ
khhEYHUOdScCfHt9ql0HDr3mIwQhQUTzeliyZRnuWB1DFN3Kcohez4bm4WhpR3D3fmASKImOGpy1
q9B221IBz6Ea+KMNWftmUbGEkCpdXAlRVEUFbBSwM3oXzQb2ModyzXqY+yIKR8HO4KDt4jRU7D7H
I6yvpD6e2ziat5oGIFB9M8/oMOAJ2ZOZTzZRQfdAWg9y6frN+PkJg45hkgEqMCZr/dRzNRday0Oo
3n3eBA6L5lDodnBoWhB2hRjfpJMdS38ZZtld+9UEqM50cw788iS3mkn+nlAHp8YgqGYs0dSf5yE0
dpN3VQ51+0jc5NV85k0DtYSkMcs5TmJIG2tvluj4IUqbJzO2AOwYq6gfbRYDn/kJtxW5WooKx6oQ
PGZZbpu1Poa0qfme29vrbiA4AVMBIRS8E8FZkmBovXhsLWRSVR3FDVHaa4jpC6gaXsEawU6JOI9Q
ivvy3IgBIPi2kdg3vjjh0PePOMxPIJzYjybIBPlhLiaoaNcS7HsRAaGctZDdXn57nn3niqF7MYF4
iUFnAHRT3/+6h8frg4JTKQlwhqqJhTmhGMJ8UN77um7duOux0CP+jvm7N+eP3Qp0KwBxhmFiAU32
0MXxdEbgb+MxmNapmEb8XSmxvTOIuv6wNJJZRRoOqXK9QhPfSb7i9o8Aavjp24v+m8eR0EyTwFtH
MXTIQCvAXsvKBFo02wpKrmup5cW85FOXFTO9k4sDpf72XH87QDAXgz0WDEMLBrTBPV1uORRN7GK+
qnltqw+M5bpXcVnDBTm2neJOzB8fehr+5/MmCYQIMYVmYPI5xHnkY1a5kKixCRTBJjFftgskR0Db
8StMMDSTULZ8tMUCJ+vbs4JC7sFLEImhDwl+CwKFkDGm+/CWbZP4HE8QkoT6AiHvj5cYuVZVS910
GxK3yUfNq/kT0y3+yKIw1ikxwt/4kuqwicTSfyStcWQDTSLspIJy3pJ1uayvuB3p267h9lTOQDUq
DT0O7yQUgW+sJihkbS4EZL9AtYEHHBdgFbXupowU4wi/XETc98poOR/Da4Gszcgkl5v/S92ZLdmp
a1n7iXSCRoC4qQua1WXr7O0bwl2KTiAkQBJP/w/svbd3E+f8VTcVURG+sZ25Vi5A0pxjfGNmGK16
yklLpvYamyb8nikev5i5ItNx8wN7BhQxsHvrJzhFXKN48zamTMxzXtOJpWEWk0SEx+RH29ssQ82L
mcl1d1lEUp1nCFTL9zSYsTvoim3yYsaNJvC2hpWcQLpgM61pOy+ZWkgzwiLe2/dUSfz78EPzISHK
/RuBFpzd09XhFXgvm+HWm8fqoUu4Dzd1M7MnLktctazUbJbAdhYh0IoGWuA1h3oMcJ6l2z3X4Qae
g1FQIpvEO/Uw+26mVQl2aDaK/WUwLbnT8OUf7Q99puZqy3oYqN/aediFryb17nQkZnwQ8DEQgB3O
7rRl9hh1PZ3ycABQ4w/re9+H0QAcZOU4jx3zdK4T7EPXOmohH0cdnQup5EJPoxwc5EYSVa9NPQzJ
wYklPdmNh29aNuYlYjjwC0biSF7IGEZXg+KU565uWVMOKdNH1e6P9gwM7gTXmMV5M1Y4mVxLZ5oz
a1Z1pbsNVJg00dXPrTqCaKewMCrSXf/UalraDPqjrM1+q1KGo1ryBmXSz6+HLcP4ldcAvLxuZsXo
dQIl8c1GY1gkLLbyNLstjYuu1+QjgVnyRMG3QNShXrV9Ao/SoWEio4AwSSZI2Kg+j5FLo4NxqZkP
fWorkXvbslQ37QA1+KDErKcS9IUQN43Rbs17i2RlEYGsITl4PzzMP7mTTTn8yMMwc3mMBYN83Duc
aNCiZe1lCmtEwA7bb26rmnDLZazG9Gp01h7/88r/57rHYBQPczZAAMYgTP/emgCES2fbThlPIX5k
0BE78mGc5TZ8+fFGvzGbv/WDPwHEr6NE3cLr3+Yo/fHX/3oaBf78mOnz6x/3MUy//nbz+/ymv3/V
/kZ/fBne57c33pHMv/zlH3Tov+E/f056+jf/+Rc49C9k7J/h0AB7DnqEPwY4/QMP/TVs5Bcg+ts3
/URE038FfoKocwj6HUgompv/DiIa/wviiIfJAujqMVBoD+D+hogiyo6xKmmaeJBQIK1BQvn9E/7l
DgGH/e3vf0ZEMY3gb6eCt3eRQFFjP4zTACjBX0/BqVGs1UMEoXKCsqc8bA6L3OwrQMIAQtY85jya
1clGfbluza1Z5iLqoiKi7WNd91sBy8ZlZE6ngvtRumRQdVUWhTMdcuGZ7R5+41iAgoofI0XrsvP1
8nGLQazF6fa4WX8+U+FVd3MvvvCJ8tIxAxcJyxFHCz/F0wi3mzZtoZ3Y7lmdPCV1F+YksddqJUU4
cJj3oRmgADiy3uAmhHfYOIGZpcvTwKc4wxr+7KG5QQ3erxmBZFAghODnqRR12UsSZ9rTH2McZwXj
zcGrphBXYIIz5kQDDyTp4XUujyukt3IBDXlG2xgcegITvUpnnGouOIZ267OoHVkh0TZmW9w/y9q6
knr8VcKd4VkCmyFHLTXleEaW0kb2bWv76W51gIOca/LBEI0mKILt0ml7PdGI56lQZ3S+Lu+SOLzY
SF0btBdFsvKPNlZANvQsS9ghkH5CLTNqhIEY4EpDe+8IAcsB3PD8Gwhjn7qBeBcJuOnQ+JXO6OJO
M6jVbKmCOY/hG+SegmG+TCS9r/pFXDgglCNIjvTbJHEqD25gZePVXQHp9C3e3FmNW3NpAUq9qrYD
gtuB+Gmw/+Q8iEBuwM0W0Kpx8yCLLTOOkhaqTi7BKWfGcLyVgqoGHDbCteHtGaSSh9tpmszVkK3d
4Mh5UbG4kf24FhaiHEoH3j5Hs6BFZ3FeVibYCjVPax4kAxTt1diDF8ynBX6mz8NcEnLTRxDjlovP
Zu8ANw921mzwDJAhS9D6FsEEc9QleGID3zaHbWZRjoXy6BM5Fi3Oqso7WTw7uZ7hn27r/DhqyKnb
xHMAxh1exHdHY5v2zFT9YFWdFE0zfWkmVobbwLLG6+lzusIah3083nmqeUnDviqV3Qi8za6DXESS
YulRlU3NRu7R7n6bd3nLkIg+x3wQtxWKiZKQuDkMqSfKUSb9kSZSlks/gXrj8xsOozm3ZGEZHAP3
COZMorNux/u021DCCSnhRbbyQr2FHbmQ66mKZ3Iedl4QJB+WeRUDnqF424oKLA/dNBegsRrVWrWh
agGpceCjS7M1EulxZuMp8lvvsFJ48QNOsTAWhRqmFP+ctOe02tiVX1mXydXCLTH2A2XYWzY//RYa
y7K6G8PSN2u+bjQtzBiYC0pTcpTOy+ORf+5Mr07jRlg2JIagoV/dYY0UPk7U5hK6w6Gi3XhaRjd/
FD5E1qRmB+pvOicq+drBFDyAp/4A9NSAbUKB20twlSrsaOYimiWTnDNNdJe7SHQfdNqbG9ZMAdbJ
HEGbgRPftRzeFObzFHMcjl02RkDN5TiYsverLQe01R38/eV89Wkd2/rsQH4BHasyL2zItcNWeKuH
oIGvCtMGtPR1RSqaIbD5EWjhJcSNuLSt+r54PazQNH3ue17lA3vqVcRP9erd1FhYeVeHpqxh82ar
NVEe9E1ypyfGs1GCRq5Uf+/NYs7A16MHn7vrCu3eBSZ1CxpNYyMJK5BG/bmb6yrTysYfKy9tDmah
wE0WwUtDxm+Vjy4e58zVOnU55AkNUK3KIXfYbKjSMXMTT5+XELsgUVWbTcEABCzpckgl/odKkaKX
s7jMYXVoIT0/C78iF4Hm5y4WeJSMrWCpqQjm8agAbNWDV3BvwgsZECHP8TyDWVtASQ3M6ZOD9nUY
G787pCJaD6sKQcR0XRFK4MexNjyL63QpRy3XXDegA0PVT4/EeOu5cY18F6npz8Ey6HtOEmw9KE1v
SDVfKXikeaI3m9VedVRsqk4LuPHMb5LxVg60/byq+UpIVIcxrmda4SqwSbnLYmvyaYinLsNnGw9L
ba95snxH06RygxoceE4fg64YvaPQ/SvMk/dNdwBZ68TLPGXDbKw6kQta33dNdBkFVELPRKJwA41z
Lfs5m1Js386boyxKlkLbOC1I1d6Ebhg/MKYjGPCpy2cf5ncte5tvfGuxxbUv3ugfF6O6HHz3LfHZ
yUR8BA+EZcfbV2vNlSQLABYf54RZ43K0oJwMvP6ZxSs4xOkhIFeB3s6gGV22zRaHmnpKtPeumDeA
hwq/LnZ65RIL3A3f2dp4+cbYG8f7ZGit7Vn7n0lblc6bXrqKPASwXLE0Kmxl23wbK3MDtmYGqmoO
HKBgkdgKX9zK5eht/Bnd9jc48HlqOlbyza6ZkGbI/LgpGpwqsMPolQaufNgWZQ4B4LFMrfXwQpP6
SozjB7UoVRjXB9e4iXG5LA22MJYqfBJdWjBzgKSSqtT6qkIpe0RTHBaa9oA1E14/9WO6lkNS0eMG
t73gU3LCuLTuJKvqOg2RRXA0cC8RrXCYypGarIrBBht/Yvd9w++GBUQ3htiwZzcveKwH5+5hx+GY
TMP6XS2tuua+7Z96ihIaZ0saH9cwAs0m5p39XaoHwTZ2owgujZrNeZ3F9hjgaXuna9oXkdXVVmCV
RDcTG9VpBje0AJNpwYZFafXRAIW4daAVgSx3qljqCYpurQHi+dw7BUOHE35Iu2639mTwME39+yi2
TmRNGPjXNfd6kaG7rT7XgHG/xKkEaL+shDb4sPPwrt0QXa1BVF1Qo3Y9rg6PLlGD+EbcYMvGlsD8
o42q8CUaG8Qt6nrEhkMjm8UgXU3uz1aAB/CIGpHaiV0xwCL9omKZgNWkW+7rGIhNs4mHEGmCkvCF
3/+gy3TqDffC0ZO3biF2GLsBOOvqfLPNcgJI0Za1JG8T9y+hHlDjodEShWzG6GpRpOfgdJf0Virv
04InJccoiSTvhHCZVelWgPUGWDMGvMqYFCgAlq39ME5Lcq0C3930Tbpgme+qBg5FTz9VYzgBMo/n
2IfzYbrXgfP0oZ8pACWQPk8BmOM8qR6TAWxFBqV5OMRm5T0OfUQHMtqt5jcmzV/R0ctt+rDKK2Bj
ujskwEPHEj/z9PQDScOohfg6VeldGq03f1BpdS0tmHX3AGRP5Ap1UIYghstmvyOfKrT5pRWJyUTq
85yacc0n2OCXdttavDTtLu2CZz5oJvpJ+OH3hDDxiXR2PJMtnU6yU29V2A2XJSTei6wm8Hj+krfa
fQzqVhxQSONVI4fw0AAWigK2uGpXwk+6CdPMA79Q2C0e86HpcVn7KoNz09xbEX2CZtdkWLVTkcTe
ox9sT3po74yKbT4Fa3QYPf6RUyzqKsEP7ptW3WDDHTMcEKBhKHkOMRsXXgFq5ZS07GaJAC7mDGDo
kSOTgYvgS4pn0XSVzIRFdThx2T+N8OXAzophxmNOsDdvY709zn3QPZohevZcwu5RoQMO32Xb1tjo
pgLUhPs7PTf+7B9T6uI8En3wJfGRqgE7FLBcuQiBFJdQnrVt+43KtgclX7+0OCnKQanp4m1QXLKl
k/pIY/at6yNklAaQr36/ZaKRgOmaS6IHCRGH1TdRo8m3jllahDX5Pi/0g6KifYfcVjVlYoB0/mDe
ejLAf0YsjR5tHc/39ehDy+g8dxNuoG+arntsvM0cfGB5foqI0i8eDuc0jhzHmxJ2Es5DYbnLf+Bx
umXhedFx/PZvELkNgnQ+4015NsQ8vFY7LCexq95sk0++/+Dkxl7zGy8dEBabmHc2ENE+p/EQv6eq
Ul8cW8XBp3oiGeiF739C6BKAMtZOQ/wPjM5Cvke3NNxppAju62Qej4hHqCOMEK/4E1C3cUBto+u4
hwX5C6iLEDO7Hxavwpa/U3X+Cta6tWF3sX9F68IhlKVzQVLgaCb53/m6tdoCkaVIHN39hOyAkKdF
Oqv19g/SDso5iJyFzzkzusrbeiKfeJxMJwdQ5RugkOD+H+ydALf3FV02K4yYqzoL5ewfZmvnZ4Hw
2O0v/g47aHUc0K2bn/ydtQGwkHlFmf6f+bslaeQtSAN3BnM4gm50Tz8ZPA/cZpBbM/SPacu7m7/R
eFQBA1NDezP1PQU+5XxAbEoU01q5b+CrvCNfpmXB4fcLzgPVRfOYs/T2B6GHTd586Kd0cXkjHJRV
4KUpVtcER29dB5iX/w14LwSy/LqkavsZRv1fE6T+rEf91/H7uM/W1P8HVCufxXvU/9+rVn/MJ/wl
Wv32Pb/lmr1/weDCJDLEeL14T/j+TDUn/8JES4wwgYfgg3PYpbHfQ830X2iH9mmyUKwC9iMV/Lti
Ff4Lwwc8DC4DtPHjf/8nipWPH+SfklUUwLvBAvUwAGefr/lnZ4wIHJdd1ZlsTpvXzmsOdEDXj8Na
rUCsg/Em5tvXzkx3zutelvkwCwZSvENRGyAJICwFeevUR9/WJ9eYGmJIcrumcZOJ1rw3o4dNJ5Td
RQ8rirX9pG9eoxHNhxTdlak14pMi/EBiNM5DoB9GJC3Q+nX3EQI8eTDxZx64PRWMsAw28G+TkxcE
QCsw0+4pqInNqrn94rrgKRyDx2ketw9B5fg5WYIxbzYOSovc0o0FR2rHUgo0UHYEs6pB1MTVawxa
Mid794z49XMTxOfavm52STN/DPOw08eli2G24L6WziakFCi589RTKGtmprNlBN7rTIEcIvh4WFBF
ahQCAkO/HWoQsFkXRx9ikTaltsFahjLuCopA7bHeRIiFzbbTpmCwTL7MYwRL7TzowiQ9PUtY9mXU
xK+arxGwSQ+GeXK7f6IBogO6ft+eifXmMuiAkRi7VJeuUvbWqOWbrzw0OYS0eTTXc54MlSymJWqO
vqoPS7gBouDXfZiycp0T7w2uHjlRxVHcz9PJToGEdsP7XNLkTXvBlLexPDrrapiHCj1QeEmgPp4H
VW+AhnHtbB/eoUITOKTqdwKF0JD10MQeqpAFVTaNTfU0QUSA+apeJsu6E/PrN+mxc5uwBiE2/zb0
5tvBaRSX09eug7wutEvKKUGWruFpjNqps09aWGz7pvqc8LYFDJ4+RcKfSxGvAVjO1AKj0O4ZIbEl
Y3qDQ2I5z+DELfnWpyyLOEz3LaigIezPgYqR/Yk9EIPBvDS3DTyxIt4fSBh075M3bDetk6DdRZLi
JkFdQm4W0YwBIbLFm9IjpTHyu2uYmQ18ab8iRBSOTp3nQW4oXlldphbZStN+EZW4tp0fARwegoeV
UcgC2u+KcRlxt7fkvEU2Rm/XwwCJx+o6aZPpfm4ncmorXB+e4KOh6/6iRv8DN/rNr5cgx14TFatM
/KNqoMCtTTJkJgzUuUtoV/64HD1HIqecWQKJd6YMJFAXQOhV1cXp7l0yE6HTA/VQSdpDFmjyCHnH
fBnRVUQ+Yl5J1DdYjOLgecOngbT3bsOCG+AmFrW7pMJ1+VzTD7SHwmT6xOY6xEMQyCTzW5ahkLjS
Fj+VjNOneJRPdfIZ8M41gsuP1Dx5ECPyalqv1j590j6ad95Pn4hPigACbqoW+F5oDYoeWlXPl6RE
fW8RbAvukF94V9S+UpOiEove0VdVlxAwx6Gm8tQs4dmvEmjHLsmkwqWZoVzfNq72rvG0hFnkI905
SIFVZcn3Vk+vCXgo4IpIGWxiKTuDVLLS2OCaeg+bxQF6ATI96X63lvUYZ5GaPVij1VMo8UTtdwaC
51yCGv/SUewPAbcWz930eeqXa4/IJZvnQJZrWD1TSbpTEM2u5MaWfbzN5ci8DgqjZ7N27/8q3reQ
V8CvI9qJjHl4XtPuEYXCk2n5l63azuA3IMRT/RrR+iq15H1yVUmZ4eBDfISW3TLDekQ4Ig3bzxrm
4VXcYBkGG1h17FdnxdM518hKFSBfooxKaNEL3VDoo1UnK+4ciC6I3e7ZbckJ5l7p12vhgZjMBO3D
zI2ElEnQfumRuMc3tGgtBHmC8ntgjhymflvyOSK4ffyrt6Z5swb3ghmk8e1VGi8XWWNVqhlfk+CU
6Ol148RLRKKz78h9UokTfPK9/tmbTv8NjvF32MPXC/EOSYKnBHFx0F/bEfkJWQhibgTEY4yriG+5
ia/SWRwQXT8HSY2Qq432eJf36qFw69Nxd6yXNLfoapB7PvdSf9KeeLFLcpTJhlAlQpjhx1ii9uX0
boW7jHBU4RNxrwNyhPaec2KuQrrgGqRnkQY3QR1nYdCfGu09IwIMlQ8dPVrmNIJ8706M2kJDs5IT
1pW/Pki9A2VHpr/2HA1NHT0w6yG1Rb+GGpZ4CnGyG99DZIE7SPkVivBV9YeWpfla1+d0bBEDRroO
wUOMnzgqa/DK0/2wfa34OyzhhIA34nglYIGnoccBNSr21Dp9bNj8UIXeK0i8jDbzbdSK05JWJViv
x2pYHjqJ0DQwPJgHRdqNVy1YebLovA/bgqXbQSE4gfDkYYKjX5H2K5voS0WjS+8tVwPR5VhHFzX2
p3nwX2WQlrGdb7Hn5l3oDpb0sNTNQZvqtEZwfae2HExUpB4e41qd19jdbkty8fwtn6E7J8IdZy/I
iZi/WtM9jEN3DufmlGLXS6AaT4G+WGEv4FlvRffudPCcKh8JgwGqHyqIg42SS6UfVoPYJPfhl5C7
rUlw6tFrZaEZIdF78gZ7LcSeVVUREj0bkAc9PqqUnakcPo10n7iiQIclYgMTiw4JHX1cpJDVwBOQ
19hwENBOtRc+aXI3bTTWmW/pNZgxeQK8AfsrvQlGFRXBuJyqdn3sNoTwXC+6DFl++swFNXed2d47
xINKdGj1cRnghbmZgwSkyDuKzm35JCD9B5XXF1Nqt5wiu1us3Cfn1k1BYeqxzRDBSy+RDWW2BHP9
MMaIqS+Vhe0RtfAf/bqGOJqiThELyasqecIiqI9bssJQZ2FXNMlksP3VKHrWhB7oVkFka/unFiPg
4TO5q4Ak9OK3EewiPLQzxGU49yuOIjg0YBH8IrD1g5CQkHsvKOE1uQc74Ka3a3DH+iTNtcUjoqWN
cyFoikLPzu/wQOcyBtvypQuFe42dQbwVv2wItggC31B5YGWtkNpjJeCwmC0fV7zSQsIzNHTEViqI
vHTlr42evDvDBURwhsDbvj/0uVsHkjVoDykGXlx7LZ60DUjzufeqL7FPoMgjpuO8pipNo7AZ8JtQ
mmPn1QP2bRVlcRS80mgmR7TeexJDx6WqBzx+nX2L1umlMlD0F4CqiAwAgIDiwa6cZ5tiBRpVrIhX
n7jQHwwYmZSK7zIUXwKj0ewGMc5zPdfHmczNtfUxPmcLjtJ022GedkuoXLUVNz35EPYEyTH4i8Vk
++YgogX9ZJSgyNkEKkxu865/WREjGjFA5thNHT8EkGDyvuWIOcP1bdzyhUvPlFsbbkj6Q5DrAgDO
XhO8a8/vYPSlQYH5Ku9x2x8NGR4CaTycwowX3ZK20NuMy8zQDQVrGo6CbgGviUWUBYzrrGlJsgKe
9I/enL7gS3UeWmLOocXn9Ec85gwb/YG6Lc4mgXkR48LbK24oOzdePJhsz5sdAKsiYRbep9PcZUvY
rkUX7GFMMz8K2c0fQfHA8O7bT4HXxucGdl2OnKA7jLuXNZo2BUHq92VnIenyGLbmGIivGIV0DSyI
XIPV6UqPzDmHMVtUoSI5Bql/G4X7TKvxaxLL2wSVBNYXFlm1O22dD5+JcoyLGDnECc36p2n33ZAQ
ZIe4Q0C+EWI5gJRCuEpWMGba8RqaafUJ0Ghzwc2Gvbp7f6FLffRCZDirVgyIzVg0Gr1cT+MwsGMF
E/wa8X2NbK5QeRD44iawybEK4TyT3XfsWwUHskL57s3r2xioOqvqpUQYSZbjBkGO9VHJk5lk2ufT
EemBIG9UN2GXhs1pQWLkLSZ/nDFTAW+idweFtk25hFD4Fh9q5AK3Ph8Z+Sg6uAF8apGHSoY2g6kF
9nWAfR1MKCb97kVPrTwvEf1U7d5rV7VDgaexx76Bp0l3kMYcX32c5JIWnGu0ZDJioGEXdGAEfV0H
JaYIWP9x46jyyKQeefiVpyHIAX4X7UC8wwbkaHRq1uHFGkzLQPjkcQUSXhDMrSltAk8Zl2wtBo08
brKwAdX7muFXR/GcY+rKKbCslDXuJszETNQNlKelQhbKPhArkW7G4AFYDnWhd4Ob7FY36xewRRWn
BTYRTLrYLfFpN8fFasTNhDrtbBaUlGswFFuD3ZMt5hk/cHt2iYtw20AajEHCct9iv4m10MVAUatp
d0dgFjNmP6vdrBdDP+bbINF34daOCUU3BVt/W8lxQc60G+NbvTv+3e79T6vDqCoBMl2BC2g8BkZ5
RwVc740F1Dg8ukMcHzFJQVxE7aX3SHimcI0ZnpIRQz2oWo8VkzB3PLRVjT1J7RDNpHVThouEoIXZ
A5m2y3YjeuYQjY+rS9rYkmKcRhZF8zMDFjsl+zo3gBjdjkVgD34Lx+RWhEwVo42WS9IZZJZBU7gQ
knMvu+0WEaqwoBKbBrB4mA2M3wUrQtbV0i8HiQ0oWxkL8zmI3hCmvSU2gdAa9eMFgS2MGmnuuKQP
3M0W1Wj1AuFD5raWN5CurxttrkCFfac7ENKP0K2BE6xZ7dAxdeBGQJZeUOEAPxhRQi47WDJz/Sh3
1KQDg1IK3ZLD7NHvMDWbLImXt2jHUySPPVj83lf4F3UJeS04+TK0JyIxCAfZYrj+a/Nt8cTHbgFg
g/FfSAFUS3jndjQG1ye9KEANMltXTOsCQYNjN8wxJOaBtW1yqAMInZH4GqKRAf3ePsRtN0A58JF6
4DiUSYrMPgycEx1ldeft6A7yEZgMo6+8Hejx/Gr+GO+Qzwj8HQ6ATC6EMOzFs70sYCPuuEb/FUjJ
MWPL1p9gGGLd2hGcPqXmWPnYfhz7jF1XZTHFxtANHMtm9T5Q0EYU1JEXmXNHYkj1GIhijDyRAuUu
WtkeA0R2YGkJad7QgBUYP4aIKJpvlegkMyNk+3UXGHU4BMekUclTj8DkEWsoySsWdWWFQFf2MzQM
Rzb4phbU/xjDNb1RqCinJYQ5MfMaSrUIsHrixOUpvA18zlS0x3ZV6RXjLDiTNfkY+qRPyx/5YhsO
aT56G7z1Csl1Rk7xoMGcCP+e8OTS6PdKjV/3Pqya+OswIO9Ppouvws8IfJo8jaxE9ngXjdZ6O3sh
X8vRCy4Bxc0Yq6258Vfv/8ML/pMISxCYQ7oIB38MBu1vqZ+5Ys5D6eEBxFkwDmr9iklnuZ2+mXE4
d2i7Jcz0/11w8P+qTosZ6sl/1Gn/9puyfqm1v33nT7UWv0otBCQIQRa/EiqFKgrB9PcplLiV+HcW
4zwOfQSrfgm2EaZWpxiCssu4Hpwp/Nfvgi2mUMag0zFs/6f6+z8ADPEr3f6q1nqg/pCJiyMW4QWR
qP2bWtvTZbWbxEAANNJ9gemJcBq5ced4nFGajMCncShmLJrZsa4xqsAGyX0HtWUbWZyhOxBZu1tq
GL/9Da2MBo0Uvq77lCjUTGuhLHa1ukF9RRI5FRiOAZEK2cCsmWfywKcNc2kSyQ9Oxp+2GTO8aAOu
Y442ceMUamQ3pH1uHEa59SlqY8lwrtdU3WD24gMfsEc3Ou5PgcNpqOP1HIXdXdui5sZEQFUuKH5u
dyDGmOQ5ZsCR6kF/QWBoPM8tiY5rpYYL6PoZxni63nPRRSck/D3gMurG61aLHcXwG5+JJetq84x5
OKdKIMOexIEpsck9bAawfDugHBvqnh9izwRlrRLvDESaIw5CL8nuiwbb+oifgT8bT/i3IGoYSMhl
ynsWl8ESQcZM6XO1RDhmIc2d2KwnlDcgDEkIH5bFGjhfb7xSYxqTB8O2DslZgQ70dhc3wCAwfN7o
E4LM7f0WTreMB7CFIU4WsPvyWMAG7vC6WROgXHVSfwEaiIg3wzzChIQYdYOJX9i19u9BGQc8TRwq
r4OGDG4LjOjngGn/hexmNESpt2leb6fYJF/R5Qf48ZfHDoFBgFnxd0Dt6F+mYTqs6+jlEIrCYuG1
fxlboG0UPeNlJHrNqxSfzfRVmndubwZih3KuJqAUY/cZcSiMpFLbXk3gWLa7ub5iREsh5T6EUgEy
YxMGIME6wwQ1CSWVz0UciY8IzqDQRC4HLiTKx6KBqs0tML8NgzgxDBEetm90iwsCkalKMCft14CY
1FANHh8THEaAWHnv4wrBSPFfYNR6ZSotbOUahSNJw7loYoaSt4r9vN2nxmCkWnSUfdBmYutJAVRt
zkTXenmLoAGMcZaAEMEQGa3g8lc+Po2LH9ItxLA4Tb17JX3ohGSeELjHcECWclTWE/u+YshLCdHw
ZYAE8pmn9QEjv85sizCHT5EraZPpw8h8B4JWYdoUwRM8BS65i7S54TXCZZ4FimmoT0pHV0x+Mcl3
4+rvLS4alOHQL9pow+i/ANxPvtWYN4rPap5A1o8l8sxIr6LoKqeW/z/uzmtJbiPruk+ECZiEuy0A
5X0bNvsG0U024b3H038L1GgkciQx5u6PP0JXEsWqgsk8ec7ea1tbe5KbTa5ELS0PBCYWPCvXKqmJ
GabWnmoWbj3XDe19JXlQKSg9mzkMnQUjdec+bddRqAxrjPLjgSMzNTem280QxNa6jLt5RxtDvkxZ
PG1UqY/Yc0PMarzDoF0zt8fgcIGsFHkKDoD1H/gbqetogwYFJAW4zfQP6sY8TXOEjGYyJkAqCwyn
jKfsCP+Slhr9o1VVZ8MnlXOrm3W6Z1dKdeERnfYmv+03KI45FGeU2LQ70evfcYt3vM/wcYOiQtYH
wuoFNC3eQUujmcvLvG5oUnhJ201bVsDUHUcp3PlDzL0E6+emeas6Q1SdVHBRTqXTGJp6GKVqU2Rn
NSzsdSXRt/rft+u/FfH/sBdjBeCfnyemP/yRv/2L/h90AygYgnFP/P1c9W8y+f7Yt//9N/x7yqr9
i90Zb4CpsN9ie/vPnFVR/0VS3RInYZBMp3Lq+mPfhiytL8NZdmwb0/+CUPhj3+apwbCAJ5zaU4Eh
/j/s3D+5AWVVXWoJGdkbWW3EHMk/TlltDvFCSSMJDkm/DozRNYdxE8nBhs7iNjbNdVmPGJSl458u
2F84Er7XA39yIX7/XEEwA0WJiULru0X7T/Y4SRNl7/t8bkJx6uEqM7ZygUJRLdUMPQJYvZTWmOqj
IG2cOJpPEszdIgChySGPXbz9pKbJXfHZBYzwc9LU7/KIhanNn60EFFTFBt+w1SWsrqE1PP/zt1cW
u8R/fXtujIoLUmj/5Q7Vefln30YkLjP2HWYMBPpB7a7IY7o4X0/dri6jNZ0hZs3JAXWVO3Fg/efv
sPh5fv4K5FYBZKDwMkzx041L2koLFL+TVkHC0SMMdkMgbRGkekqT/eKj1P/+uTyJC7PekLFYYSX5
8SERILDkceolbAfNpas/+rn2glGsen4hLVPYGF9z882PRxex+LpQafg22W5ga9LjhHYvjRNh3yxd
vfqBtUvieN2HxUaTMkeX+18YapWfjFA8WT9+2eW//+nJAg4Vgh/gy7bKVw44qyIOGKTtbAOFdxWn
CD9Nz6LgYYZuJIqrRM/RIDZ58IuLpiw34McbxPeArLAElGjqbxXzn77HLKqJCnXGEGYw30mtzvGF
cUilY9X6GKqxNzButabMNYPK++dnQ/nvhwOwAq+Wxt2ymYr9dLhT47lozTGQVkPltEnOng/adyUz
RNVEuzfS6JQswJgu9Ay7fSDa2Rvj/Dgauu9oQfcuxdlRG391RfS/uDMg0mRNyJgBdU4kP96ZxZ0A
fm2xVmC9M3WfF3sKvCLzXw0rdLNZecq2OHQwvHQ7NIgPE+OwxJJXo0a7PTMYvkkKqg4pyF8xtdDl
wI7To5tyilyiju7ey7nuVgj4j6EVbAowZz3i2D4xn3A9qCvJnMJVXiS3NOWUzwzDVetURsbPWLyi
nTI0EA5NpV8DcbhGkEK3ECO/Jmjb6R6Wh7LMTJqQAnJROnxp+4Q2Ci0qYKhf5HZ89W1eRTWi6MOZ
aLdpsf7ne/rfCzWG9P9cPFbsHy9eCVVRm3UEdyKcnajyn+hMwWlLkm0fGpyN6Nxbub0JdWyO//zJ
P3UKlheKgygbF+wTPGk/f3JOHUOpyG3L5bRcDRFSeGVad3nlxV2J4n8Esj+PyS8+9a8WHfRNsi4g
wGAJVn4yiadizlmP6CNXsbZGoQiyRwqehBLYVFA01eHYd6q2l+zOifI3Kc1oXlvjqql42rV6lUBu
RKl3t/yAAaqtHCKpPRbwrqwE/VpqQtcQv3rt/uKV/+ErL4fkP73yxhQ1fhCwJudMEgOj2Cyf3RTK
ui+7JwTpoISo84MUV3Uw/OJ6fb8eP603fDiv/bLWLKv0jx/e0VhLBvxlAIIq5t3hIVr6k+ZO92tP
0qdPXErGd/KZif9WhPkvNvS/WHF++PSftgh9iv3BXj7drKu1LHg2GD73qvmIausXK+vSSvinH/rT
Ah/ZKGqmlo+aE8kz+tTNNAYp4a+Wq79aRJe8VFBVLFcqy+mPFxSdm6akJZ+TJw05CFeppJNRHcxc
XcvdcO6M+lMt1YcZJQELEATW/B73/RmOYpo/tKLY//NryGf+xS8nY4SXEKWdbSLc+/EbxVNI6zL5
Do7PKTMSZtLCDpVNkKzE7DWsT239WfbbtaRhJuo+zdIeD90qllEbYIB68RuxjZMn5mdAymbXp95S
cko99oIUIddiOmfnNkmPqN9bHRHtqzFeUu3DwGKYoW4PNqKGHkOHHjjGqUJ8kd1lTkXY2EArC4H/
QnxByvoaDiJbtQmifBvkwODJw+Okwxi0Ynlb9d03f7Sk4xDk3aEuMa5U0ee50phJ6BZZDOklDj5X
TI0nYb2nvb7zMSpQxNqoYMrIi3ygnmHOVZhoYqwZ6I7dKmY+dik5G277PmYkGxrqC/iebwOGq0Zf
BAhA1WuJuQdcTUZWfwD040BWUA8MZ5zqjccYmMJh4K8ojbew6wjrEDuO+xh6gtopGcubSnUYfJgB
rV3I/DxRbDJQzLsqV8tLHyU6aNdM3+mNdlMHw8eh6tPuCUN5MWidFgC/XRhERijZpTIZ20kW8ro6
1YSr1OOx5SDuP9Ax+Bql035GN7YvzWuZz5S5lieLCRtsPmyxIl8aJPZ57So42VwwlTx1anhnBrZa
SP3y2B3o+2IP7W9KXLhjktKhoRpawP2arhUM1uQKIINxHewPoh+2oWiqzcLwh1g3rcu0u/6Z45/n
4l5axjoK5KOf+Vupl9EvkByxbpYmfZvRVBs/YusOtZspKYR/YFMMnhghUvm4ecnAL67248wBY6Ko
T1aG5WbDU2DWp16ZmOaYubmppWyx/nHLc+aEsNyHRtwarINojqY43CpyOF+booBLHN05q/hCLENa
L6DZb9K4f2yiwtG7qw88OUn4NfcSUlC+ivqWIvSjyva5sipx9MmyJ+ZdoE3bBEal3m0Y1ddfJsvR
8ACDIeI6jbu6/0aTz/GlZ32O7j3ClpXi6weca8xMMDrGaenUYXv6PY1ANA9G0e0nmEfOIJuH30MJ
1GFqN4M6XSft3OAOMrc9/qRMe1yCCnj8x5wNNH9QGf5pkifGByl1VRAC9uxAVivTy/RcGxdAqNZk
HcFvEuVQIsdpbE9+RNTq5sa6ija17PTv+GoxWSD9uPb2VrEfkhFKxydNzrfN9CBDsQvNE2aLzZiM
G61yxRM5CqgH0nHYf49FyPQZ2YZmYnns1zmxBC0OCa5s/jAXitP0B7ofHZC5t6x1h747yKgnVzJ2
0+Gh6TaIFB1zCL9ZZvIwPRIV4Kp+RiAL5hUBmtmEFmsEntkiRmf8+xmeEnbYDcdcdPxfSsPa1xVw
hfAcEECg67fYPxTxCVoj+RqPNc5MJjIWssbCsHGwupJ2GuIN3GnCNngRg8964W/xcBxq0Tl6wo1v
F1lcCac0ujczEK40Q+00RBwPYzV5khfNE9lJtxkXmDPoZrwx7eGkDjXGi+hrQI2YwRWVKw2WeOzF
irqVG/mWT/V7E9Tr9FoqJN1ULEiSJyvQ93YtUOJhC+901rA/LHkQcNpdfWN0rq8fa/tROxVFt8Ly
5vfbSPqi9V/p4jAPdcv8I7XKdZFKGwugySQq0gIA5YY7pU0kvGTBwSpAczxY+T2dQYhB7+k9GoFd
sI4lHIKci2v1SYtvqb7JTMjA7ljdzBBSy+hV6bNKY8s0VyCt0Ug4dfyqz58Q+xrN115NV0EQrgb5
YPr7+hrowYZZcFFdoxk3LRJgIT2HJeD1QdmE1okHWNdP/SMOPmfurkl8LmffQ5r5htDv0NIDNCda
7SK9QIOpUQ6ComZRKfsFMWqDsOpFfY6iovaWmIteOSYjKQo5Y6j8az2ie2Z1wDRXnqaMUew03Vpz
r+EcNeX3JH/uC1gk0xvcXK1qMS+i0USserEHlXrecJm/8WCA9jGKfg8AW+1PttgNEg5n1QP66eGy
9LSscu3Gg0CcM5pI03U0kpgCEgQXccFbO2a5O6QdqsaKs+Mj5NDR1e1geA5rrPmRXy/OXN5eWR4i
V8KSPoabTPucYUeJ6Oc2z4xtOWf4mRuIvfS5/gw9fP46yJdUOpnP0MUuC5K+f4zyeR+Qb7Qe5lZ4
qOdws9oeY/rkE9DZeDNa+bVQT0N2mAenFte2iN10KlYjqIRnCTKzYTpFsfue71HUd1P+hpC9iDkK
lG58jF/TIcxIAQN7fR0Q/EHX0eYr8UA8o4esv4fm6GbiVuGG5bcwZW8POb+n3Ic4Z8DjuqWGkKJn
LXftevs9KqRHbOZPGzm/G8m79p6wuIOIqF2JOfU8tw5oZ52IlrHZZt/AfCIbuw4VVDluf7ixh2rF
0ofVfh4POux4lPgpaPM+l59mQcwNCqvY3nXobtCDMmWIttn0CnzOCtg6PvloOSHnh69d3HuyuvZZ
2ZvsoxUdUgWyVYL1sMesVJdYpw9jbjAS6NBB7MyjzmyJLhs3k9ujjsxy+dc98D/N3/WmhGhxFZjX
sH1MkZw1kwIdVeMarawCTYj8VRLdRS7sbm9p6nymwBnhDfXWsJQQ8Yk4omltSSQNGNEoexWpAY5S
GmLVloZyrv2p2NDWV8ldKr8oFWOPOOs/SYUEV7Cdtkqhs1PFMa6xP1JSEoUpWlVrL2jwXu3KojGt
pca9sG3kcoQQnSJNEe/ypFdbow0e5BwEUDtP1rmxFkpkZVmnAjPap84iewN5FUrrOvA7jwve3OLq
9zAVEcsM+stxvMzFoqGkh7kA0SPQQn73FI3vvaS0F6XHt5cb/bgrRCO8JWUliocbY2VnQKN/mCK5
ZgMkYcVP8RUyO2qfxah+4BcwoRFxMWUAXKh+lYtqIlUfQ106oUL8YitQhKpUDRyzDl7VvkaOqVf0
tS20R200BAAG0hqNUVk9RDGirUoVr8ZQp7tBTCn0DFuHeaQG19ZXzE8W8kne/tb/QsgJJ8YmOxlm
d4a9B11Rq3ZRXF7Q/WeroQPtrS6jtTwVD8jeMcHPbb+iVwPf0W60J5oO67Eoy5ulmMEW56vlNUmB
07YnfGEw8hB9PUFOtMPCYxb4lCIzPJMy0E7TBIeb1Ld2jaMZdarvy44GMvxsxCUjSKt9qGUmUW1c
guRTJ4m1qTac2kI9iALYdEVgr5tGL52KayrXVXyJ+khbAQm1nQDFCUjGMF4ni0StBUzrVIw90Azp
9ybAMeFXM0IhSfadpB21M9Vov00l7aOp0E6p9mQ6SA2YsgrEnlIXXQgAAmo7U4HGNfKWxogA5qet
QY1ToQ1V83jbI3RDIJsQh8SXjN1c5hEH2lSwksjfJJ6qW2gMGH9Bq9z11m9OeSBScuWiFw7Z+S5s
i0Ogm19n/GVOJqOEBFC0a6a2/WplCbkqmfZS1agKiyJKV0o98Zeo2bpBwrR8QoimWgSXlC7LgcWs
x2vT4+a36X/MkgyEssRMEiSDN9aok6Qq4TSRcOosKJudOmN2DBq3ccjKAeLP5Ejqa31vl7pwRp9R
pVTAIY99KsKCIJPL0Mjmifak7xixwQkjDiQHRsIWqnmFJ784GEpA8dIj/68ssQEJcG9l4wRvtkX8
r++J4bjOvkqcjSTdqjLgFNyVb6jQFJjp6R0G4+TOpjjoAwOvzDfWypSgnizRuJFac296a4tu5NvQ
hg/fMaOZnazbQHzIOsK1vjcMp1OR0jWDMTlDN+ac+KwTqAwW64Kul9l1OQkiSezK9YCyNMNqgb8C
n7DcsfbKmzbqTrJZPCd1txY+xpDKjOPdYGsbIlVuDYklXt519pFohS+tWd+isHeiqbHcIuwoRA28
GoInbqEGag50jmg1xNFrljDgHRLzKAAfJCVonl4/DbWytQab1rykMcQzETXJfr0YHKIPX53Yaqha
qrAjmgZnDZatb3NtsmL3TBRzlf5Owk+zo36btcDD4qY+Wzy02aiu9FDdwSTxYK8SIDBP0iGyxvxF
m/CWthUJjkUze8kcGEBHQnaCNGclVzK2oCJzihYaAxL8E81pl67+qQw4Gwx6S5ZfXINvqPgv9Gtp
3Cz2WNXwgnxenFIZ6lAyILpkBpig4AyxIuNQxfpZG+0LwtoL4LDnkPS1gFAATR17l8ybD/zvhhuX
ZF5Mdov23jZWQVsdo0qLvUjLTexnbKZppt+iyHzPCI70oN+/Q3/4LCGp5hlXzz5qOya6siurCz2j
Yk/LMQ+vOo4C8EdpfQU89V0DtgYuMbpjegBel1B5WzUWU8evy3Pfz5soEtdCmc6jRJZMnD+p1OMq
iZE6aDw3SoPRkwEj0sdXFVrTpuszSS81QEQUNb4BM0KSq2wdhkjY5srpovmgKN+kWXmXSYxYIQw8
zkr72nK5K5sJZzJ0u6wK7rGtXlWDaLUs+YK7yi14O3RxjqPs2vZwlrh8Zpe8ZlqyHbPmksYzIP2X
hOqYMKE13T8XLMpJsyK2hOGTJD0Jhg54nHm7R96W6smok42g7JiiR4VhqaQyGUZcXWQc2pVxLWLp
pZBKXtT+RUmbw4wFTsu2WnuGr4MmLUKSlh3VrHQLG7yVNd5DWfki13SusmwrTfZTOOavcabt23Bq
SdapPKkjl0x58oPSCzvbi4fdbBAtYgms9vFOqDnUGpUjPiE2GfqF/N2W+3ukIzyvXuPY+Nxga7I0
dADBnLujbD6BRUD9lmVHpQIOomKWCQ3geHNZX6VusetXXl4B0BGBcFJ+WzW120EaYCWJ9TRQ9mT+
3U7pf2v2R57X+1kyVj20IeSOV6IyXZt9VrVqEzKOjWI23OTWeK5G6T503VVTOg4LyuApmVaTEFDv
OtzuJBvI18KvD0kK9x5Qc9FcYky+7PrAgXEzEBF5x1FztIhEUkp/Q3Aih76HsRx2kmy95WSogYUK
3MyQb7LWU/7xJeYi/maM1AFduFflAsU8BKfCPJnWIj6pPaErG0vDucFO6+pKd9INumog7+2VJUDH
p0G51xJ9oygtZZwBTaCG8uPDJFAD9ZbWlfCiadzSeMEYwqyHs+cHqVLPIeGCBJSdAGXcNBpMpnSm
c/Pg49nsh9VMLAOmgpXcmifEsCKoj7ZKzCuqlikmgQ+CE+FCygqx9XrywyNJRCEC8tcwA8wtRxbP
mv2UyQrPXvbYdPlT3liPmqZ+Az//NGrAyLPmy1h3u2Gs9n1HvZY9lA2cqrmp75VqAugKh4vZv5gR
CB8tulQBOIxyfAuGZXmm54DZ8xPjAE6ot0IApp/T5tEmflYVkgoKREM4XNAJxL6TTF4Ut/duiFM4
ntqBgLoR42J0nqZq15DT48D44C1JOKXFweIZNNTGiVQtZ26n2msRcrZPSgw+WQEfkm6a1+dghsqG
hFwdWKeb2uQkLciroFZLpFmaNw36AzGfm1DSt3kznuBMpDiMdLG1maec8orgO7MvIzwUg/+i+zgJ
A61rXC0xxmvYMaij8jd3pqGdRTxuiEi7TFKHaZZ9mUGh4cmVWp0i87XRomsZIzZPdW5a5whcXI4V
jCfePTZUXAai72QOeiq2GDqCVuQfSBw6lOIU24ErKs75xiZG2jPG8dFvutMc+m/FjOtDq1KH2KvH
OH7mhzuiL3lkRfnS+T5aamOiG2WsrWLm6FSED0VJb6FJ2EaA2dld/uDbjzQHjrMkLjRjK8dqw/2Y
Qkip9PYGa5xOaJn1q1mz223kK+/w49/ATWlQcJKYzDjrFgUoZsfm3Oi4Pwxy8LLka+Pjcoq14cFM
fLx6wWchApmXBrIFAJ/KR10qKwOtV5hro2Ufhh7CUGABLn3ANrsbP/TmQqBWNyofGMz2XII83JZS
fa36D6Vzl0y4eZMGdy2qCOEkHvYS5KeiXyfNzgebhKiIoSCpsJS6DOnPFfjRiaQBtMC7mS6k1dcb
rS4em2s40KD1AGqtVfvYTe/thGNpSwhNY68xhEQRWbqchn8bd/xPpv+/FZX8ID35/02dYisyw5W/
V6cci+ydMPjo7c+ES+W3/+vfihTlXwz0FgykbgumCRpzht+UpNa/mFabpgxWWBC/IAyGbr9b/1Gk
aDr/m74w+wWDwD8UKQsVwGLypGiqhoxF+Z8UKT9PkiBuM3VBTqqYiEkZ/f045CDj9Oc8c63pJ46P
4x4+RfLLmZ3202RVlS2IneYyNaMGs6A0/fiBwcwAviQIikUN6MkqC6p7opjDrgFIQ4/BPGoqaYRW
QsBPn8e7jIYpRH3lZE5GAP02mPZNm8kvYkkba2pJW1s1x9ZV0ysyy3CMik/U41tZqhZILP+pnRMF
05fReErqi2cAQtnO75+ELl/kBGuwj1+VeUZSXs3aZCkmU5m8DRQXiQ3GF60kZvj4odPBAra91D2H
zdw8dGlEol1JKKpJHPljN6m+x6RUWpGKjNS1Bs8k6bMXpRhTmpk9fUrHcm2FA5BgExsRRaG6nRjE
OFM2bGGXEGVMxYZFMT4qor6lY96Tay4MMqjwiydZz/lTFKSPzeTcYdCRtaOehcYGpjBnEV8l9Sht
Dz0AMWcxwhGhNIp3K6mb0IEgLG9ULvnRjDLlqjbKC8Nk+H3KaGyBd2mfNJoda7/G+7DSWg2hLC6g
tYjS8VHKzJr4aUIvW6MbMCzHmWN1EZxPA8NmWc39B7GYLF80L+TTZM3TqTWk9DEjMI8/IxX7Vsjl
weyVet+YybQ2+wTPTRx3+D6GhOh4A8/iIOLa7f1qnZk4G/FwpOwro0LGbgbHGEJwxr8t2l298J2A
JLqNPQsn4U/jT41I4GSlvPOiod2VdP2hDEjRphwUTlPOwzsQp+IEG9rAEj4nb5i3lmiD0bzUEkBw
Z1SUYUt8U7xFTFYc1HkRXcaDylE6LdxGrbWN38TqJiLxcwP0oMBd3Z5rtUD3myk6tUKfr8JM1j+J
PrIcBuf2VcP5o8xcTjup0kOjTkwLbXKpvDAZd7lKaFBLxBUDGzoYaZd+IR+BtT+BV2GlEWYI5Wwt
3c4ws6W9gax6W0jW8BrYZJ6JvL5GWsyEZphyGkRxTaum5+vNg3awQ/k2mXdlJCujSdhcsHA4Svbs
WzTKv2cWtpp+ky1zMelJb0QUYf7NX6WISHc1Bi2HtQO+8/ez0hac5itiASw2gilFbJOgHsbk2tpG
T6dcSXn5Ut49/Xkpu0wh9rLGe9swHptlbdiQZ0ILxUjvysRZZ9Wisz9LHOfXUbfICjTdncQo49Ii
MH5b8S9Spysz6yDPeXOPGmalARpzN5JK/YzoWcZ7Py40C5pu9Uh3XtMlt9DmqfeyGjd/3I/JoxIa
07chIu62oCpYxYtJziaoYmOmeuWpoLHuvpTP2OKG9iJm4Zkpvtk4LqKtSHm7DHNGMOAnyqYwa/rx
0cS2G9M1owoWhZdm9MebJD8HE90CoxJAJ0ErnLp5LF5MCdcz69rOyLuTUerhFstsdKgZ0jsm55pv
5BHj1SQU76RhGFqXXZlyaVX7G+MLDNUJbI42WkgbWrrJzY75UgeLTwca/t2wFI5jeNVacCFCAuqa
Zr1P1nUZnuuoA3rNw5PgCSrCU5LhfYuN1IHaIDZEfCHbJylv3Zj0UrShH495KD8aWZitayxrqSZT
OoUFBbj/lYo+wqheiJUWsALZkZrvLdLfCVVE/Y8GTnZNSX4o7ab3rIEqq52jxxaqoadH2M1a5CKc
51nWrFrLPiif32ZZHAEHlrusoRky9fFbjXDck3vxBkidA2qWWUi2uMRyUz5WOUnpKzyB5EP7Epm3
lV61O6KHd3NO8B2jpX4/k3l8GZTOfqL7BCSmQSgfwrPZQOzUd9pQ51vfAjJS5colIcrHrSbq11IV
W3ipBo3uBFF6pbyNGefjMTKbzwiEbzJibxgy0sOkJAwuFJOZ8TBjVVvYejKd5WM75/uAFm9UTv5W
NSp68NmzPFeo/K0WLWRfMYrTUmKFwd6ss662vbxIqxeKVHnPk65/pu3SI70Xxho/+HQQmU7noI84
cVVKuhgAFhM2652bBFPk6VJF3LoGJrqnuV7wZ0ZyHSOl25VyLd3lfpIZitfgUcZJizzIlWDq5Dli
zJRU70pFh2PVGWoeAkUNxa0ueNmCIJkzDldxe6FBppwNYnzfdGPWkYONqQsP/3OW9sE2nvQX8NU8
kjPtuF4l6szs3rqxn1zkQw1u3vrcNmjFQoXMlGnG+0xOakT0wZg9+FIXnMDY0X80+7XK3T+pFnk+
IPxgGZg4s4pe3Ek2UW/jIFfP+sQLSyttpdvxK23CxWz3WnXFQTIgKZiJ3h0xrNBGsKybKcLBy8kd
cwoSZrxUJUMIEmq9Gmp9XIOvVPe1RgcPkeixyxqc98CKO37wIj7L38eShm2szF5KOsOKuE5QdcSv
sLbgpo0k39GnocNZPb6XytQfBCCjdSBAeTSFccTmGB1nf2mH92Qi0OjJHJAiFqdn+zzowS7g8rrW
UDdrU/bHNUouemEyWvr7JFL1AYKRf0mU+W1gZned1Hx4NrmQq54p3JHsKWMnxw2RPCEEB1I+I0eS
fGs9mXL4Srx6sprUSQGDotc3HNi0gemJryatBmY668j4O5LVUd9TEMArmSCT+v05Ids6SvtTlKY3
MjRxv6rCOoxkdzwmvglbMYk3yICNjwy+gqYrDoWMS+FzR+tQeH1CYyMJLcwXEJodwr4G2sa0WetC
REd2QCcRavCctqXY6WZAqk1Z0TbJCAxjYZixH404E6NUeU7mqfmcRFgjGQH/Ta63GMydxOK9GnVo
nYqs0Fj6MeDb6s0GXzpEJ1+l2/OfqG9ftLob+MTKtm1ivo9Zufkx89vUYRlopKnTfqT/G6i/h3+n
zQIiDPDXfg//LptOxc4Aw0k1dVxNIJqejIEFSjfLfPvPCeA6m9eO5JyINuvvCeBdDcRw4aUfWhLA
c0w8LuBtYHUpCp5KwU357yzwsuQJ1bNio0YyB7gksaVzW9bzLjcRAihRqh8GoZFOUbQMQ9qQgyvN
x8o80GPnXasJyZQBOD51NdqDItc2hELAvvmeGN6G2BwU1ihHxsfcDnawHZok/QaznR2r0zipYkh/
CBl97wdCyz7rVhYzuB7QiOd9pr73I8sC2byiJaemM8517r+PBe6XvwoYx05Nd3REigZVW1HMnYr6
E2cQ+Ko9fMr+BAWkZd9Fq6QldrwvOTIRlkHqeEPikNdo4mNMxw41hNl/0UVLec/yvJmbptzr8SQ2
oV2QOIoF769zyJvFb489jglHySGK8TWA04Cokj8nkpeymq+YBdyI3W3WpT1jfWZs/hKLRlupJq07
miFEk0dhEB/TuoSEaBfToY3xve4GkxwrnRL/cy+ydq1iv8VhJbpNVjUDt2ke+f3Zg20xrFwpckEm
jdLN6s7nkGKpw3g2YRI/F+2Y85Tz0G/IV30bSEU/SJbynIaB8YIZFg0OmiWd3POu20HlgcjQ1xnb
AGOR+g2dt3JB3MQ8WkMLmyfaTbSdftHibuA9xe3EO+HjZ5PMKwzI0c3n8KuVzKTImlHjYCYnf+W3
RHROFAk4jix8+Z6KHvlVvGNVtV6KzpY+aiNh0ehG6T3Mo8oR9TQ9SjbiptFnMFLhTzyBS5YcyLsy
QbRd/0w7FWasQIWljBjijGa8hJDL5lglKrMDl2BD0nJHP9rWqnj0p3YRjqndqvsesd5MjPv1VBFe
UdkNQrO+DD1LnoodYWmRF0xTuC2Wea+Nixpr0pB5nVzK+zy2ERSR+0F0dFbvAsYmT70yJ3eidKwj
yTrNp7GXjTUYi2kDMr/7gLRNzq8SDZThndCdqh5YXqOArcUctGoPxz3dVdncYLCDukCwXOpfGckT
X8pv3ZOOQFWrYZkgIVhPXKZLlFh5xEQJbNQ4EgQfMb1EX7RQh7UFQNypYNG6FihxEKfDDg/ROkV7
cYIc4t/zkCNZt+CMiZIyNkqYjudOCrO9KFLYEwv8OFswyKM8FOhXQCOPCyQZp6r1ZAnSSvM0fjY0
qb3qpNKjgF34yrZKTPbIo/1sLUwn0VVHiKdo6ShWXVVqAy4he/Lca2JTFlrvcTYPH8McjXeVl4IB
ZV1vWmQflgxkmlUTSB/Pa21+g5TGqWdhRIMqUI/Nwo1Wi+qmAZKmL5g9dwspDacjRshBFWsNFU5l
66kjg6JWE4LqRdJxtCh90ysBVkuAqxUA1qkw2o21MK2BeUXEtI5raeFdc8w7IbM/B3I4spLDxIbx
f5+pHmbE6MBSfRt2dsgujD7KepGjXGacln+IIHekoidsZ/oiyQR2WqC4df+hV8ih70yS51SG05p0
kEB36y2nnbw3z9PMYLFc+N7DQvq29XY9gP4mnvpTo8EmQCvixKW5NdXmnDU53HZp3rQifp4Wjjjc
XJLTengnejbAiqlK9vO+SW91Hp3qhUWu0NuF2YeKs4Y8XC/EcqpAw5kXinm+8MyTQdtnhnTJfahR
88I8x6GLw3DhoFcA0f0g/hRiI9ykS2DjUHEMtAIUIiJqPrK6P5opu7upM+1sF9o6qULTHv8Po5uR
c42hDJt2LA5+NHZflHbWj+T38f62tbm1SVTKLVy00v+xd147lhvpln6VwdxTCLogeTE325vc6f0N
kVVZRW+D/unni5K6R1XdR0LjXA1wWg1BgJSV25DB36z1LRDI67ZlpKuJ76NlV2tTU+BzzYOP6Um+
czAi+tG0eF/vgIl2HtauZsljZiScI6iXDaVhtB2aaOtr9nxk8midNI++0GR6LgHWbIlseMTArXdm
D4R9rWn2hebaC024H3ueh7RhA0uywrvplzLicoyTpyk0dq5nFqewhXxAVXDXAtCvLYzDqfJ+yOry
NU5x/6nQxP1Ys/dNsAGppvH3YPmH0joHJpz+qC4+iWuJtpguxz3CjGTX8jW9pZrwb5iYVkH+Fz7o
gzxtUjSo5AGEBAN4OiEgYwWwwpKc30Zxs291jgD+Ll7oRLZAxOp1leq8gXxoZq4Jccl4YB8Kyi+d
TUAg3lNY+945IbaA09M/2WF+wnP+FuhkA2SeV5HOOvALIzmD2HGv/RGcTTOjuXDYLaZ1Gx+TvH6f
0OkRI53tMp2kUOlMhSofw436EbTQ6MyFVKcvcEmVup2EsY3h9aJIFLmoSAVrRjnpk1UKdU2FzGo6
iVms0bnOMpxOjqXErpE8xn8MSv+jofJ/Z1z809z5/yOSrO0wCv6rmfLzt/JbV/15oPzHj/zT4giM
FRcjyiPXo7v450DZFL+BdLPBhzBWxpwgGK7+aaAMMoAHgmsRcERo858HyiCe8JoJ20OM7Jryv2lx
tG0TKi0jXsfyrF/8AkQQkBM2k0gS9c4n/Bx73ZrpdTaVXOHpN8PL0X+7QYwiSNz+6UO6/d2T8Ofc
pV9H2ZYlbd/m/w5/SSwEP0+Wp841xo5kyxXC+01Vje/tYHws0n9wk/n817/q31kSbdRnuAYskn4Y
xv/8u/rBznxc1T5HSas2wxh+b8P6OQqbbR3alyTjdq/H5CEZy1M5yGM6mfvCqT9Hwpz++pX8q12I
N63n6I7gb4H3iw+lUqpnmwcAyzQLVoLxusdV4LlpuBoa67QU2aWM1d/Fdf4bawS/lX0BywmsQpCJ
f377zNPqock8H12se2OJpts4lQk9DQf5Ksh7zAJNvYvrg5D9JaoxwGfJqctyrdT5atfM15zuCAr1
Dqw9AoecUJ8WrWUq/VvLaU/Mqa+U6E6LY3+iNdv89Sf248X97GiR3BpcnK4nfUFe5M8vHjBS25qL
6fMxgXAKGpYHcXdglLhuhTiTM3/tRGQJpkBvr/NyvimK9Es0ms3hr18HN9wvxhpehmmxDvEcrIu/
RsjFXu43qll8IJIClxu9UpynX1oz+5vfY+sv41/eLycC7lWcXfhofn6/iLFdZ8AdjFTUuZToVjj8
j50L6jOy1aWzmCMXzwnlbB4lcOHMgBycasGAksdH32HkD2v9CzN2SBH2q2GA/rSIDYaEhciorJtg
HSoUKiRZavRasia1+dSjEY+mYgDblEAY8pM3t8dUH8QR/OJ/bCc536N/G7j27258LN//fIO/HDkp
YxNZY19hkNgHr2adLlSdbXCAV5szTqiKv7mC/t3lT5Scw+GGWZPZ7y9mOT9M7ZlUJz7RKL6ahwR/
Sm5zoK2A+xWbpMdsoYMfh7biGmapzV2RhgAfg/G5wkKQ0eCtZEZ102RH3M3maspZ/hjWfJyLzjjA
jU6INfHTK6cKch3jcTSjOvu7d6Ff5S/Xhb55+Z9Lo0Yz8PN1AYtBRgXi2lXhiU0GH/ho2cCQUbIF
sBRgn7FByCQVUxtS8wblfuqpZ2wXhO8EJHmZ7d3MiGql0sJZhX7xbXBEhSAKE9G14QY3+Cbgq8EC
/Ov75tcFIrwAE0NGELAkIFXc/mWBiE2chnRaPOKDQmvHYjNaMxy+H4LgAE3i0YjyO5OdHcrP8G/u
pH8Jt9W/2RdED1oWCt1f8+jhlXMX+KhQADyXu96Yr2GTLtetWT5kfUGkr6Pk3xj9Au+XAx4znG+6
kv2xiXvftdxf7l5zgR5MUqe3guwhn8gJs3c1yd+PQe7bj6wHi6doSl00yco4g3VlxBrV5qtwGOf0
wZS9DEEizu1o+PdqRltfZ+LZauVxdOvusQoKLTnlWVXYy12VjNA6p6gYtTHXit9MD9Nwb1E4Tmby
pSK5fp/XolirUNXnFgbs3pWdPFqlKVfBhGV1DmLvup9bNngZ1BKq55Z5a16Ur0Os5K42KkYU5fts
NcOp81J5beTiLWN3s22MUH7PlPG9QqrnxM0tHaaENsNZ0wmkoWP+GNAK7+1k6U8NecoP0ZKgkfA7
87gkhn0iE7TCvZN0HyTPouiarNhHm9fi9PIHLeyXjXlbyOmSDosLIplK6S50q3jrAnV5HHw5Pvc1
5NsaBFu8CYBBrF01E1gX+M8DkxjgffGJ7LBkExgjjXMcZh8lMGliqdh8WGHzGYAxWZdk+e5sJ/W/
GnZffM5La+wcUEsfjt5cUUhkWzPM61NttqwTzJmFRISv2pDVOwktzcquw/ngRVW+LmseTqZisRbk
9BhKdo9eGm9nw3xzBJ4bg13Oweg562z0LBcBhnU30izEiTVuYMYiPFqQF87cCb1Mv1gl6xSPUCUU
hzjLaEFJH55tmA20TX2RXCE1yddetWwQ8G6Bch47SMtkB4crUoGgwCv2DeQD31UxFv6ANSiK9jvG
4cV3wdBqk2YdpLlJ9nDec+MxrFkcJB6Xnqn0yo4Ajmv2VNH1HDPYTaQS27JEmGTKvr2l3WLrg6x3
5WdQqJXKjHNXMDnqZYOE0/Sbm9xsu0sr6QMjG2lv3Xpodauy6VaxX7CBNVOPuQZ9y6UoxPUsGeH2
Y/aFGN478m5qXG+Fs1VDP68FcFF3guE9DEN+9kaAvRmQgquy6ZdNMXcbE+vZphGjgwJc7VMdAeXY
De4rx8di236bXf+xwRj26AZTA9+VjfVqtCX5Ih4fVs02/5KzYDrOo0/erlUb4FyP4PnNVRyKrzRT
5cVio7LrYtt7ZIrPK0HdtzEb8WCNBkvTfvoSSQK3orSinGzthyZxTm1kQBoENL6J2szeKqMfTngE
PL3cc/a2UyQbgtuuAWUymA3S5Fi0sPFAVBFTEyflt5DYIj8iYyVpB3tv6CqxTQ2APVbnAJe3PB39
JsX8VdlhhP8gwsS9YYOnQyBwLGzmym2CLQp2nF2tS4pjIdpN5pYB0kiDE9FjNl/7Wr5mtgBpk1gg
5Or75m3wF28Xjnm9MWd4UL0fHgILK1hlMTYMG/+QtwPa55o8J1PLbkkvLq7ydEcAIRNG5Ln1XH3h
EUtsA5zPVes45X7p4pfYDqdD01YvsZPtlnxBs+mH+zg05CZSy7e0yM2jKaxjHLCnbKr0wZqcIFx5
Kn/otdp4MOx0PUkg5SU5ZJsJYbKb49LDsfbu5ExjyLMu1o3Et9GWBV4GJM6Mna11B7bXpADAnsAk
sqit+lVpbbTo3Ro5f7A1Z3EM7fxYdNZ10fn4tQx25kKFFxGDSlYOqnlToSKvPOY2/YBWHpm2RK7t
DArpxhID3cU5cZOV08FE4Z1qpXfcp3s3n94pOfgU+jZZ18RcoJdGKl5r0ficzf4mRUfeoyevXPm1
0gJzhv7DNpweekvdRMLaizCoWfFky6qRRCQiTw+K/tEZ3eskIr8S3IHNOJvsxVJc8FU0OxoB9S74
jDZBwtyt04p44AzOCp1ivEH8jJthIYy78qx7idgEnOUgzgm7Dam1905XX0X2yJ2uUdkL+zeGrgDY
E1BONSglSa7mzPxiN7vjcDI6/zJZuO6QTEEgrfpdhD9BBy2hws3YpGuzgKFtA5PCQECFNtwsRcQW
f+6wCo2DsbUr7riqKH1yXZEgKO1RSDrMLfq0OMyMJTF2ZHddjciTzeO4YtHc44XG9hCJ5MacO3Bo
XZG8sG8ksasX906dE7mDjeYSCffVDxkdIufoPmMjO+LyASZqBe1aGsj1Q/54X8/lST55BTZOmaeN
GnElvpJEnn9ECheHg50Duj8YWO3w8D3oevZC1OTKHRUU9iE98DhxN54/M3GOwXSZRCFmDG1CGqQH
+4e5pOZYN+0sZTlE9BmSDvt6rOd+C7X6roGHvK1Q27TaspJqE2OJm8k0ynyn2GJiLgyCdazdLiMO
IQ5T6W2XAt/2JBvCVrOyXft1c8hcQpPwFRqXSY24ijmp8jF5drW/pgAzuuEAwQctowvnAXxqWCao
O/DC01sgIyc5wc0ShDpg+7apV/kYY7LlJILUW+XKVITEA7UoGpe0mM7EQYe+ajUlUfo1IDp13xrv
xZCUpyGZ/UuMo2ga/SMzkWVXa9OR0PYjVkvtNo0j68lM4/gWd5T57LutxX+PhymbTEaTCKAfCUUw
aTPneZd5eXiocETN2hqFzkuQJe/3KynC/opkgvqRtcH87kEaCz2Y01It3Tkwama4s2enb4ZT27uu
Tbz7YvFQknU5WHXPHF6juG+57kgAPPYmyGPaho4cLwZzPsaDqybIzkNmyqfJRVSc8NjeKzv6pHPZ
5gkPtGSW1Snl4Y8Tthp3WWzE68hR1TvANLwfUZHfJrQBYvBw3Ej2zEXXIIybVX2NOGw4JdjpTqSS
5ZsMk6uJNzJ7jMeU0UTcbpcouUlwkDPg5HncFBXKIO+rcuPuqvZxAIIm5XJr0W0EmU3SChBoGqig
PAaw165LV6tpU2qQljyiE09ixsrWxKHfVW5+UN1gH2UYyY+OGhBzbfrClJJDgf3bGvpFv+ZzLzds
iWFAG3j7TmoGH4/rWwfDDmLZhXigMJa7T4COplvf8OxDFwDeH7UbjCBRjPOsG09OjqbHKMVD2iLy
HSVI876b5IZHDQgdxEhD3S1bgtrkdzWJaD2AsNn4yOUEzIKHro5NBp5G59GGdcHOXiq1S6Pwe5hg
tw2l9Z2E0Jmaj5MizkkwriFN37UIB/cL+X7nfJnFU1NSWdZC5SeKqwwlQW1f1x7ONsn2fkZ3xUeZ
Ui5UfX1kDUxdN0MdCvrWxBTQsWt3Y/Q7A/nR6yYiFkhZk/smLEKP+2psrttUDGwB80vrFQ9pbXSn
in39dcUcZtcj3twZfGRdKvwL9ca0i2a8LcpuqivZN+PZAEO0HZwAinfktmeWhfPam+vqtSVDbKX6
bM9s/abwUGJUMBlGC5gNLvi7ok94btBwXScWShkr4VzIQMRvMv7oOxHOhP02Hq7Y2lLOo6Hm5l7B
aWd/mN4PyRiu68mqNeJwuBQm519YYXDGrjlsVYzrb8qyT5dx9xcRjwm1alnQRDBdCOJ576YipWAV
1aXNInaANc5OxvxEQ8v5NkgJmDR8deVkBkW8Ww7b2bXfDSc116ysnS0oh3gzx+Aara54Hr3GOQbu
ZB3xbrATCrpdhigMETkb0jGQW0UfwPlI6rp9yBFo7QhRQRmBtKSygvU41uF6NEeX3UbXPHmCctJH
COVYTr+1ivgzDtJuixIIY5WFSipNWTR7eUDTZ+Fug5QhorI6uV31VTTjcFfwgLmLmny8ietg2keV
V19PRe49FyUL6QjisyqXD+kN8p6qrHuCQLKgTJfipinS4hrH1bxp3BnBqFQlO4qFGGfr2vSxK0/5
3lDqamoStc/SOX2siIU5wEC76/CTny2H/VOyTLyvFM60mzXV0Wxbaxt19oPfVCj1BqNcL/ghN2B9
4ttxoELPsu2QpPNLlbP7UXWY3FW59Q4LCuuSUR2Tik5xLgXmm64+yUw+9gXEUb5NWBwKrrEzZ95n
rYLoyjYGrtTRKh98KJnNKqROP4HqfHVnojmNjvpfCbmUb1EBgGCYQq5YajHnROSUfVJL27xMbELP
xKGQVZAUi68d0oG38xdzfE9FLu4MT8Ybl8+CImAja6KHKWg3uarOtGXiKm4FESJavkWtW9C8Iumy
lvgxq3k49ai9Ri37GrUArEIJFmtJWOG6zAJ9/0CNN5zYB61rBGRsflkRak0Z/dIbSeDpVpJTffCm
hgq4YkU5aCXaUDvtDaoMzmEv6EGSoELuyvmY5shoIlM0OIN/SNsWRG6ZVruVfrtDewk2VlYPxBbW
u1SL43gLzyQlT0ckGlelOb0hRkBIh3Zlze0TrZyADr2T6BrlOFGKYJ2otBjPteIHR8JPoFvHHF1C
CfG1eK+dE6aaWtDXLJzNU/hZa6nfVI6I/lD/mbWXbQNLfWkzdyKZEongPLvLbtGyQVNKlCQoCXmY
4jNdwogoLB49zQ/FoRrNiJYup6BDcbzhFsTZrUWKDSUbjxoEd1Tom4EnNnNVRI21ljfCdNnEdLq7
zMCsu8LEWyDzKdtd7ZPj2WmNpNRqyUbrJvt5mW9g7S/bJhovHICoK5FZhmFavTKVGC6u1mAaE2pM
esbyGgLOndBKzURrNmOt3ix/CDkbrel0tboTLSEhWZMV4Yu3HOqf3rqRdhYd7N7K36EftgAG0yTd
9IMymtWIPO+D2z0FlOHVe4IJHB0dEeCEHcTBD+l8OeqE87FYHF3ZkKpzFVaEyfkjjhO0q/hGDHu+
S41qjrkQWaWCucXLlDaVcRdGlo9AboTTSzGBvILJwM5aHHlqZYpdOJwv0lk8KmK2zoOXVIe0mY59
XFQn0S72MSMibt/XyryePDKUMrsSH4VZlMiKCHRbdRp2PwDS0DA3fD7o3njoCkTujbQOUOdmOC3a
q4U5yroh+H7h0dHmye9Ts/9Z8z3O9bf/878/PosE1aei6Pva/bSzE5LR5H/tHFl9qCRPvn50P1lH
7B8/9ceiT/7m074FzP5cCWnMYbL/u3PEdH+zbVe7R6RN+qPHpPIfez7zN6ZIYOMs8WM1aDP1/QNl
age/+QEOD8wpzHyl9x8aR9xf+GsWs2/MIwDP4dq7xFf+ukdxQt/p8RxwpJIb7RneeCMwbN5j7pgO
ibDDPa+0WwdEyWzLgPvFqQUZ16Igwzk124d0LCnBiK89eeGQ7DtLqkMb5t2JvBb7iJv5hRIA1ndN
EBw9B/lB3vKBfN6pV3ljveScVgzjCMOKfHnwEvc5QF23snqj345dhkK7S6KzGmneCkhWu3xCOejl
PAipbyF0US4em6X/4k9J8NqMtHfu4NHv4vvYtHXF0MJpQlRdAJ3DsmWiivUPY86At6/1IaYL8Bo9
AylDzN0N7SdqkaYfd8uM0z9WKUOhXOOhiMhC/QA/27VyXOqGwRo+RYmVkby+T9p8wjNHWoxSGBC9
3vev5ZyBPqronQcBKiAmQaLP7PBA7RGqTd8bw0vZutBegjQ0iBB3bvwlYuLgds6GPCMNpLYxuBGn
nd23veVDHOeNXbxWLtS3mNJf5lwqoF7eMcBm1oXta2LsYlVfkXt0G0nnpFrnLJvhQSRU3IOtTuxs
TiWdGuTY4H5eqmOZeqCULfMZSuJ+aCgOCdJajaPxWGAyRErujXsLdIiURMAkgUludjG8WgYtQFUm
HfYUViLSiZoVMAIWtvm4B9sJpoofJgnHXQuvqb4gOH2VEfiCjksmdqSxr7k89k4Sjje9Dkh3HLLs
UZW79zJk6QKija49PNs986rWnrckQlt3uFzvlZ0/Ih/VEVSIuzZhnGkEin9o6ppcJ7sE81305ONZ
eDyj8pMnwIGwFXkqghLHRyPs4ehMYbrB1RptGqz+cGCdzaz3hwJBHROdx6Qnctsxas5evvssgtiG
uYtxunubDsOOSbV/Vq5z6qdcos4ov/pVuXeCKFmPpfcJkuNozf2hKKpzMtvfmAi+2YtzCof+ekqs
/DwTSs9TBdkVUGrqv4VZAt8O24FytcC7j1LrQqzMadQUiXwsN8w5DTq26l54TP4c+kkGojS6Vvul
rAyxjkzoR5l8G9PyI4jzdxC3V1UcPPvh+OEmAz7OnOcBzssrOD3XhZWRdN8xE5TKfBEi+eb79ZXJ
0LUMMnwg1HKYRRdfPSZzk1xFTXwAljkcwpm8FPzz89apLXsv0prmoE+8iAtbIgpCsqv4g7l+ZRYV
6C6ncDmXnUCUBdtsmzjEtySevJ3HYCSEdSKSRhjLmWLhBhwbzAOXqkgajnWblP68EU5N8YHHDDG7
M30UBlinZkL76CPbng1YVOEEerSixcgYDq5n0xfH2OpJbHHCp8amJGB9iMme3IGYdFWP6CuICu53
hs7lunUdsU+zMLiDz2eus54Z86pTCg9WjarHkeTE5YAzlnRcM8UsN2j/uo1Po4VwnxSGxo3YNef9
hmWytfdDm7h3YmUrUe9me7gK5gXsZkX4lxwJaiRne1jPZIedGxM3EOFISMyH4WmWZL2w0JVrQZ45
aUXmi9+bJMTm7lXf06w0IHjqtqWT0VrZ0QzfiKv/ZsvlcSI7k9w9f0Na7pqwsZUfJrdNrpYVfBx8
ZSMmiNpLmO1ZxmOVyRdWJXt/SW9U5l+7otgyJWEyAOAPAEtbBm9W5KF1C1Nn7c/RF99r3qC9ym1X
1Gi+DX+L46cmXil8t/EZhYNzHmwOXJN+Tqsz92BlKGzIj2QDXcDHSZom2Sw92CnUS/HOdTLohFln
7aMBMmmhrIT1AqweP3YuDhLw0k6zTWAqsLJuPG6WgADPqm6tVV5l6VPRZ9V9QP7ZWkXLggSlqXXG
l3LWUa4QWGvcxbSghAVaGmyGDl9zwcBMlK65CWpYfz0cn0HdemWTnKqCMbKf4BhURVA/zpX6IkxI
BdPEtAlSHjYTyPVGEm1a4oi2o5vfJQHWGr9n1QBCE9tuHX2C6ZdMLRCImxOBX4M5Gmcp8zfqw+FA
3UxSjeMI9AjGW5Un1W5o5ZXtxO1K2AtyLm+8zJEBOLCZ7znq7yfMhCvF1DB2gXDMofsIRfBmTsdt
ijCEBT7NttW5jylbpLhXaj9E2NLB8PZ7qotz5xAUOQQk/pTzS2xU4sYv5H3bISRb0gK0Ytfc92qq
NgleAq/JBHk7XKGE770T21wjyQMQxLdJu255Tyh8eQx7mMXyIaGPCJ1pRYYVvUAQfSz+bGueFi7K
egBqtnBcW6P9uuREKzC4oBGc6z05vngc++hTzky9fO0wSgP3qlQGFIBcvZJ2zLTY5tmxKMLE/A4Z
Al36yxKP7wIvCoFz04T53NktpQQCwClkeO4lTAuk3j7W6nrFJjTdDC0NjR3CTSAP5VsyVNXG7cvn
SPpPKOrvlnxOb2y3uLER5h1VBQOiLSzzuvOye6NH2Lmwjl+57nBtGFPzQCoerp9IfE+z6QlleHan
7OBiZsmna/NMc9gz8VUsSDvL+SsgExw4Hl2V0pakGLqLTW7bPDwsTYRpLOflgUeGcBBO6U0WNjTQ
Vv1liCqbYkePZgqSzEyvBtVilV9jVt9HJUgzzb2MQ82rx7UhaUAIhcX7mbEmsPUzpjSJ7Ehm97EL
Eg7gFJ2iJ/lUY1pIzJLWrgBtwqyBlF+3kfeAWZA82x4QESsciTmb8EUkG+wd4973AAaV2US0WMVa
mogWGE9LdcV2K7mVKJpP5C1zlZCzt6ysmRVCNib5SXpqF7tFdIMhwiaRmm0Aqa0AHy3RPabscRDE
f3WkPr4jdzMl1BO+FeytYtgL/IRdw1cWAaUxLOs+TKwrW6Qf1SBelsBsUfyToBw4L03eRQiR2+cS
bnKbdY9T5r4bbaVOUD2STTnWxzQpv4xYdQdYFzA1ZyboXc14yXlUywO00Xoeyz0lARNsdCxN85SP
ebDpiLDbRQwrgLnl09bGHgtzkP9KIvx4WCbUHmWChlUrcdWYwhMlJGcasnuPUKlDWKvXtA8+w5kD
rLCeGOAu68BLbYShHAiGTejmpLg5WjeT5ynTKZaDXs17MGc9L3zmQJX2auHiZb3qjLhSjMe+R3Ci
gtC77adk3IgSzJ5D9lnSRZ9mKx/pJ/zrMikjThH+/MUlJ7cFI7WJMvg9qSq/BqN3G1Vhugt60D6d
ZLRgUXaOfXzzo7H5nxbwb1pASgiT1uy/7gG3BS3gx/+6r4qPqPypD/zjR/9oBK3fcIUgeXFw/Jue
5yEC+b0RDH4zNXkejo+LN0fQh/2/TtDVnaCDaAQTgCVsrYP7R6iF/Ztn0755/AutH6VJ/A9CLXzv
FyWR1qgEVPKMyMyAhIlfRYgqqAZjGX3mKem4HFFLijWxS6AY0RwwAe+PYZA+DGTkrFsDo59JW0d+
G8t4H30BDjTYj54bJAjglqfcVjdMmuHdtsODAW5kFZlmtdVOS+4xaxzf+wSmtgf5yFqF/RDu7Nho
7/2RRSJ3+oqciPQY+O3HEgfvIRiQYjOTDLSJrWW6GLFxS5Y6KaGLgW8nGIOcBrULmY/V7CwmxB9f
VcOiqaT4FTxzcmpBNtJimwaZoKQlAFWy5jiFKaoPkv4Mjr1kPrTUbvCSFYAeggJxr6/Kfqkxo7CN
N1yVraWfXJw2zpgrDUjE0+pcTOH3JsPuJknTpM5F4FOAmHdGltz5dJBtjb3SV0+mid5e2CJET+Vi
C4WnvE2gOl8VmfNN1d/6WHWkLLAqzVgErci3jM51+RHxTDyzn59PGW6TC4O16iwylwSseDGBKR3n
yX5xTNgkQ8I4qR4fEHb1zC+J8qiTzIFw5xTbBSfSESPja9pIagXqfoCnubCfo3i8g65qbYUgVT1g
IgiYlRCuuMTU29HP7bKEKaU7s6qteqfFTpsUKJJkAUozTpovi53VW7+MyKQfXTRycHIZQpdLiuTS
TA5AAwkENJ3xagFUg2NFUEYZxThh+hAQQxlwXBmz6x0qc9jXchivXKMf4dU1bn6lGAbEGxniR4JW
xMw3aEK6DGJL2pPXdqJdwdxoWU/6Voz3HOC96Se3PX5QaKbTU1V2L/N0qa1sJvmgfcJIbT6MtYzR
vQwU3LVJPS8dQVALJM9CNt9jEsrxWPWnLvEpu6SrVoYz3hqq4+3VrLgmxDrbJh6/I2JyXvvOf24r
294PzMc3E3CuTWMV1cUmkgAuqRGsJB7FFZJJcXKo77eRsq7CEv/voma5y1zDZoFmDQaUJ6ErXmLL
TDO87YSp92/pCEdXj/QmPdyLmIp2wMwY+XU/pn9J4i/bUo8EG9FZh54pYeJiLsGkxtI+10PEWY8T
Bz1YZJuY77OotY+DHjuCPcMAxyAS4OS08vRwUjKlNEYAObSr8uTqEWYk9DQTd5b5jJ3Y35WmH95x
BZKX/mMCWuIzj7kDGYx6kSDrV9KYAbStKqzWsj0PEZnUrCacD1yNlBJ1UQqkxEiypMNCeQyXem/h
B1tHiTDehx+T2unH1HbSA9ylqvL3pgqMvbSt8UYpH2GR1Q+HOi8liAXUAmiDWSZBASjmYL62NRmA
IF3UNsYy7Cmi6i1hqjHbaKzJbAPn73qV9Fhq0kDVu6W1HWKrQgGopU2aSyBr2lDylYOXrGngOUuc
RaYmGYQh9o72d7xBx/Kp6SJ82Kg0XYYQ4j6Oo7s0qxK8SPARJgREyaoOynu7IGV1jg3IqeO4L0ZG
HT2IIxTpJzt178KM/rBj5dn4VFD1gG8pgc2QaUhDonENlRLAVCA4LAyOAo106EnXKlrU2KmGPSTB
TSi923T6QJkMDSJ2vTvb8RSVPst95u4PaOMWVAAj82loEr2HbXhObpYOU/qC/ZfE1sw9pJpEMRbd
bazZFBHt8HsiJngV+GohV1AdRj0wdz+k5p2GBFYaR9jXNOMI6EUrNk299CsWazCX3QaeRadRGVO+
5JrDMazIer2dNVCDBR2oAFR4LzQ7zNRM/gH/MWcrLI5RQzmYD6ZMRQB1CORRe0AE1cbQGI/W5eAo
S9WdKwfIx8xxelA/yB9GUnqsxcP5rjGy7KPTiBBXw0JEn424iAGILE5fbEb5EEXSBTwFYaSaYY1k
mjqSdZk4d5pEQlQkUF4yKCoVdcewwuI9R5H/5miISeQHqCFLyCbw7XdVBQY+C5LgNFH8bmBCIpgu
M2NGKItl3NeglF4jU0INTwmxZfJjS/44e/V8iSwgK4gg8X03Gr1CFBPdCY4PMnRRaSuNaClx9J8W
hBB7Z3bGR/8HyqUD6mL84LugJw52frnYL4UJ/mXQIJgwnF+xGIhbplfqqtK4mCDT5BgrML/EP2gy
nhITF5+vzr6GzQjgzsdaQ2iEHbNg5/NziY5pEICn4GoKDa5xk3RYI+a/46F2ZQx8VxhjHTqM/kA6
ToKj3jAPLv3rRgV8paS61btWo3IaMLOMdRai49BFxCJkoBK5BmvlMdyyVO8fK7g7/dg1JmS8Uj2o
ASxP4RWYtTSqZ7CIAR8VZwOUu1zjfMrZJoJQI356fik5FjTxNvyfIn1KB3BApCs4z+STq636HRYU
PjHYIp0bqxsRfggflBrIcURcSv+okUO2hg+1GkNE0t58sgWAuBGX5CWHVpSa2dHT+CJLg4zU4F75
IIxXvlrGo8W9HVUmnQdtIi2khbNq0R4rHhfI4bBdBa3jb03txOpAuD6RYQxwzC2yO9SFyEtxT/MJ
Ua7Y/A1uNX9uRdHTxi2izz46uCAh1qk3Np8G4VBHp7eTsxsP8jDLZEuVxm5X0BFYOpjdk2O9Rsgx
HtG2OWtzCm8bOc3Hyma1xvqUXa9yi8ugo98thserDAwBG/kA43/FRyrK+I7QpX2qIbeAfEiDzrmj
TC5acg/ifWRKY6etFYaXnLAU6kB1iiY/xLjXX5lz7B+bKDTPaTkSKBKT+5N39HgZuj5jUuyiSrJd
FuDiKxRa1qUNlLXvVc5hwfmyi9PM3g3Tk0GJyxAsMNbT4N7GcfbNjIdXaEqs+OqR9bDJ4nMMUbnO
UdFvyyngoopq+Na1uZbZ9IpI2VoPSCYoY0gpmCxwSVgZue+T85C05IwGVbgtU6YwU6Me+UzMVVLb
w54ERLly6rGFzAioQmEHxAio1oBVYRzbYYHik9vnxsnC5xyLAmlI87TBXX6hDRNHpzMQjareMK97
7QFAFTlt+5KBNEOMJ2ARw5oHyiPbVgRwBjcOgaf/l73zWJIjybLsr8wPWIqaGt/MwjkLToCIjQkQ
iFDjnH99H43MrEGiprO6ujezGJEqkapEIoi7udnT++49t86vs8YA5WoNMW4tlHQbNfpkVMV9FcXO
jvxB8lBHIl0vS9NtxwJafaeynkh3vp2S1rr1GHWQhfENTdhUdjmh6UtclcNjVbvvTYZeaSgmXUxU
SHNCzvEDg6z2gYkaCrCztMGzyPO3xkCn4DjK4hQZYW0lXJeDl8oLNuQvA1Ef+Hdyk0yO/WIBJz7X
sjaBUFJvfsYrA8ahJ5XLc/xRWdWydiot87Zjt89aqZ4mt7g15BKfMiMbrjObyvm2DZ9nHGZH1gfB
2nMRYWJgQIekssdtl+IWX/VjQGso1IQ1RxRnAxV6psfA4MSNUz7Ylz108AHq85XBA5NdbPHF92Bk
Lso8ShGXe8Nj24JXNt5K/2VSsvxeze09/9SHYuHZwx4ti0xlEMR3IQo/ZTbmNouqi99COscr9sSB
gxeh8mlOxcxqLwHrn8hbwwr+Uhne8yh6ZAnmVYSJGrJXxGNwJLl6tSi//2p6U3exeKNYlGxqE6cq
rpee2l2pJZZwWrFN0DTrqDw0HiJeS7XXt2U0wJjkbUoZwnwLC+CF32Q44VCssT40JOZ9O8xPEdPg
ofOyly6d2h3e8ITRl8E8L2mwSNoczEwTnn2th9mCZ+7kiJnPKeC00pnKk5zycW3W81fD8ctjCnr/
rnedWwdu4e3i94c5yTmJBewcXLfhJmo2r2WS3+ck4e65MICD0h9EA1TFWOzBL7mmQpxPd12NF3Y9
Pr9Bj4qcSCOhE4f2qMV5mPigNvFNgXJEMUeKQzwqNmaYvLT2Uq5zYw7XYbXUdEw8s8x7Te1ourQo
Rp5jzNvECMAyJ/OjiDC5m6E4daEK6Sfx3ybAL9sahg6SCXn9iQ8K5l8XrjTWCStPQAd5lNTVPnND
Ne0ovwHJX5O4H8rkW2t2nLRIMG4yhe2hhrWh8qKnfge/HzQOk1G8dq0bp+BEJ6tOHb3M6BnIMSka
IsHd3/mRumUf80Fs5EPQjOq7gFyNxZ4w9UGTN7ofVTkGO5nB8o994jNefD/1DhDcGW+uqJsrglyk
M8p52JS5UV+Dz4LCmasvlG8NpznA2QH3CrBkk/hnt5HfI5fTCoHuPQLfBMiEugYeJI8yD9SZ/mFn
HdRjU69xhURHY2rcTcbN6KDS6CJTv9xEo9/hlZstuLylhGGwFOfed6PdkJChDkfAwf1y73AL1VQT
YpcVdCc5cTimF8doV7HZNdcET3CbV2b2RRTdNbmwHTdfyiqSR7wrqyER7XZxndVUWtcmUXDOn3DS
U4vOC+nGlLt3Its47HjOtW1ZVM5B+T6lYyc3Ip+SjYGEuf739aqr+A1dsPzo/rZp9X+SX9by2VtZ
zU2soq7935/fh8DbBkfAX/4PQKO4m+/6d5Ds722fdX9qNfrf/K/+4f96//wq/0KwssgFEwP7zwWr
x7J9+/ZXpeqPv/MPpcrCqoAP/g+hiq/2p1LFtUwLoa1To7+njP/hWbB/w6nNP+dPSdVy+/o/SpX8
TZLopdRRcD91pGX/O0qV/CUpKClylTZHKYJUaBuc8v8aeaPgKQMXYnF303UdqZv6h1Ewm3pt9TBR
cFEGrOn6CnO1DWRw7bgyXcP6Wxeueqqb4bWEZbAeDEofTGasFQWp7j407Y8wm4Z1PZMajWMaZRjC
YO7GSnEVE3KZ3eguN4OHn17429+Dej/HnX8NhvG70EVKjSwRXFCh1i+/S486Ypt8IFfe4tA6puka
FmsCEihOt3YH0g3wNRNu60b2+8fjP81bfiYDf0oOQu4U6Nbge0iy8zr+6vyIkN3MDK7QyhOwEKyX
qJ51FXPQUoVOu1lC2aMXjePRq2V8CIpJkPQg79Dgj1gvIS1I4eIZh9mTOCqx75IeEezxlA0UqPT3
Zu1xW2qtlo0f9Af452jtAfHcv3/9TPlrkpBfwyelThbY4n/y379eDVgzaITu2VLENCqFevDO3OnU
tvPbTH69TqlE5+z8HEROtiL0YwCeWI9tdi0Bb4SK/IvDJoRN8JMdNhg6MgGyOA4YiAnXrUaEGMCi
rnZuuZRz1yGyUxcTxphtDvkGORp2BOyzca6jfvUudjLH3dqpyblp5imcxB3Vkwvq39SZ5qb1cRZb
Tv2RJ2W6KTKcD0Ue0CDnMBErjMIc+7IY36Gz71L/wx1QTqnhXnM8YOFULv6uUS2dcQp7mO0PAfBq
5ELD6JlhDaPdFvMQnuBY81O3k7wdSmjWnSaJl9TFFK1DD+XkXppYvGaudUu8nmmwqwr4JoK6kO6Q
uYaxHmtGoM71XtycVWwsivaERlod0oomFZDZYr8Mo9ySZ2cbvhTdxrJd5yyoTprmtDoMpgpvHZEW
kH7MdB9jlNnl0YK1rV300t9c1kYz8qiJeYwPXSP2WVy7+zz1F/Ih6tbAqbcvp+FdcGgrLQaCWLA2
MobikU/GmTe7POUGu68x5Dni0EW6FviN17ZtzEQ5wqtGr2PwYnS3SzWMm5IMyMWqybj6pnWVhlW8
T+oCTLytzhMjSbkai/KxFwgxjfEd+Ea0MXGHOj3180bCx4HTXLj7+8tW/tPnnuvVRzHyIRMTQxRa
jP+p9nLOBcCgsiUxNDAWZnn7PeiqB0b4u0ywaYwCf+eULPKtKkb3AgPPJMELUdO+YIVNQDyoOI8L
vnPLORiLuWfBd7I9jO2SrCJNB9ck6OgEJNHi1RPoXIQ+J7fu8nTa0Yo6/Itf5zMr/dd7iWlZgs5t
iRmIX+yXFLLweAdyB/7pRJwSohKDQG1lHnTd4b7R0ZBq8Vg8fk38eGNPE2VZ5Qj63y+38N9ZDqBx
rrwBRhB3fja0nVZke1IjwWNWj/pYii5gIz+T9dn4pjooYd0FQ33oasTZMQ7uzdQ7VqHNQMdAnxcL
Q2pTfLALxtAlxPeh6A+hiiGi5RNR+DG8WZxSH1RwYP39O0vyn7fu19eCSLYQ1IzryK9GBvz01rrp
UKjSjQWFa+V74Wc6G4G0FzhM1Q4osqV7bcP0kXMn9iU7LSEQUX2QsNRYzOpKioEiGvt+JPQorfBJ
qIyKG7oOrJoYCgrJwLzZ3aRxbsDA4tqfxh4LjI8PvM7mlxZNwF+NXSfmAw3Uzc5pmnrr6N8aR1l9
9DurefPs9t0322AvWndcFwNiJ6d0frxc1g9JxlK+wWdqrv0lsqjK661N56PMdC64Bcd3w43oSzrY
8mJ4w1uoy0z8ha0RsTjPZ4frTJ59bQln2kSsVCApW/tl6j74KMWEVPk2Sf88lk5Jc6D95IV9yDqj
QnFPUkkMwVoBOkw3lBqrm6BhncqNnxBpOt/PLqjQtM3K4xyP19hu7wC63Q6e+T7mxkBKj/yGnNR8
VC3PfjmG16g7A3sUW9u0c47/ZApeStbfX2y9ZZlLHqp2PIudW020qbXTW2rLirbSaoAYblmo3xmQ
V9Ve4jG75xeaLqE5goPU8J4ASW+FWhOgKBTxMQ6S4QWjtjoKbynvvNYNz85IjUDis+22hpp0Wn3M
mrxfhY4Dq7Go7pGitNfFcO+BDLB7irT10aOR5srI+vLQV+BsHUxA76Gw70RWPqHKvMyDQCTml1dc
TWtnXM7QGZlRGMiztEgPuMK/pWm+hzf6iHVZsXAOodabiVyJwcTD2ZJJsOFBxi6AVXYBd1UTd8e2
aYeXpaR4VNapeXIXTBw1CarrcazDI4m7nqakrGevbE7nAXV1HYaVwGBR1FdKifl+NOORhkgiF8Is
X/LR76NNHlO+nNZi2JdUA5qx72wtJwGfzOfZNXC7TGH3GtnytU677DT7yQ9a8aB/RZCnIYUnx7kt
r+d2lscM+PmwopwA8MWQQ/qt8kNI4LBDsDy43BYPkXDfuIgxs6UA39bTlKP9VwVcDG4j0KfCb7PB
CboOYAnak/PRR8OD3YTlua3A9jtL6t2UxcIFSfDjmh0MhAflpyfEyhu41StABlz8UcndlPOSvC6R
RR5yQlnr3IFJp8wx2rfaVtKb+kUb6uZCy3x8VoR6eVZb+YzvxnTv/KTuYZw9yKD1SXuiQYTCADi5
wM3apHHELbQerdVULU/DPI3rFhI2+8juMtawGyfljQRl0tueFqM1x0ixcannZsskqo1jU09APu0K
iyammKp5NUZurlYn+f2neVf00lrh2x/pk3SXs1tUl4YZhe7M4hoVx2eNaQ6AIzLSjRYRgT6Ny2+h
xBAX0+awwThh0wNn3gwO1v/a5iuy73MvruIgH7j5o0XZB9anSW0cAHmr2ZvoOBiwHLKGOLtOvjYX
+RB5zTeCHydzDGbKjpR/oxIGoEyNBgDYVOzkzAu9lMs3aS/NrkilppmU1rZ0MGitJNxkthAsVww0
7KEG0WMr4mBcOnYXjPDxbFQxtw2aOwBw8tbrK+M28m1aiGxcEX7PVttgj73ohbbQq20SqV8NyOjr
IojVibM1pS76RAqGTrtKlXc1dxwAPv2J57mlPbEWUDXB36brWp9xZxCY2wHv3TYElDBS5OnQkmWM
+Q6tHFCkKF5GbF7C6q3r8vM8bemjNWlE/JT6uI2HD0cc2jW+RqK8aNCX0O/FwQSEtqes2NtY3pi8
2hMytzPpNsLSSC5q5pzfDGNwniYUFvRi36aJfompvUwfXa0RFFotKJENusJPsQTZr4a0L4TOh93y
u8hAXPPkTfGXQisQaSKca4LadOOWEpKvViriGP9MAR5mrBrolZMVgvlrUIw6f1d2INp4fndHZHkf
2w2yVCE/TKSRyGvVLUoickmmhmarhY1NWJkKsja6it0P1k1r1gyQAduLdTPL5b35BBJoZab71GiU
G38bkG3qdkJf6MdpNxnBGWOkxBzUJ4cAucf4XfdhVzpoLcjNu6PZthnjuf8GSJBu9245tUmFgqS1
pBRRydfqUsdU6TTecKEp5jXPnzFG0OLL/LfutDZVdfmLUfr5hjTFban1qxIhq2ZTU5kAGqxu2fWf
cten8hXrUbtue+3CVMYaDUmt7U/JjPe52sATcfeZUVVIgFT25QwmGzv2qB4ox4PinnqbpcZlLu3p
XthLtJOu9UoyADtlVpUn7kEQMiLf+BoBstx4WuSLUfsaFmEUKFLOk2kpsJp59Z02eYm1TAibJj+1
n9qhVCB9uPZrXLz20+IS4QnH20Igmg085feOrNS3ggzjGkWYkrW53w/0QpEpwbpQKCKYhSBCW4vI
WPUtTnm7P05J3F7g9wVXvo8Rc1Hjcurq5jXq43jtcsym4S/wcBxa0aPljl8mY+N6EZ1Nmg/gDYtJ
pzDpKh+5lZkApdQFYRD1PokbPfJGzjdGNVRaSwu2ikuNTxoqro3C8tIohiXH1AX1PlIvG9FiP1e2
OHrowFmdfUFIIjK2SP8KwoiFuqTuI7Yf+/ZTRe60oGxqadniB1nz8YH+9ak8p1qEdon/kebio1hp
iTobOWz1CYZjrpznHA0712K2spC1WQ/ftsghz+YICd7V4rfCIIj/Nn/iYmy+eFoiHz7FchJS5ZoN
QnFOtZhecglDemENk4iezHnKA01r75jj6avUenyrlXlc/m+u1urzWIa4xFARap7my97Uij66IOK+
itD5W634Z0nwPttieFwS7wxINjnPejfQ6i2Bv2Rf50BU9yGfjay0/EPCYgLn37QTesVgy/QCMUrT
X8l/mIWnvZfZfdkb3ikbUAAbEw/iFPBwBaebXzvamUmqr6JWzJ7fkKq5TNh3dHrxEUm8dX3Uk0rQ
axFVGOjb01AlB44QBQt2h7G46b4nPBO/gJRz9Nkr0d2MDTd+omp4OeUNWw/Gq9mY7y1/cDf+VO+6
UlgbY+B+OGTdXVXD2XYnPJhKZRfTwDaPRnEeCrp0Q42a0bzoiuMTfRU456qFk1w4uFQweRgTuNX1
uyGNMZR7oce9f6KwMXcB08YZoUBi1ff2ZAEB7kVwIr9Pk5wakU4x3B+FdJ1D0HBX4nFMmi0U477R
sFKy2LpFaj4B+DZ3AzLCOelZmTUeH72JhqIVrUOcdGkitOZ8V3dGva3Lk1dY8UlM9gWCPJeMDSrg
tor49xqGaSJ0QHIFNNdyzD5ivPdbs1V4jHtCKDeCQ+K+jaf5Q3I+vhilLO7AojIMhG1nONuBOylH
qenaDmuq7p2haDj4zpPRsrtt7lpzoAIlDLHRAGYlU4eHJFqNZs62WxXQ0L3JH65LcBzbOKAqi/xy
eFqcnAZqOdt3FqTynZXb6tIjZfD6WbAx59Cn2CDd9RaSgskH9akiG/W9iIYP1EZ50l935U7xj6zA
PuxQ0bSuoAds3FlNu8Eay1ODA+BQ1A7lernDK+p0Y7HNHS89c6OsrU1JzQOu5EE1DyIKbFZllv2Y
ZZQbxEE271FrlkPKdmKTejjGYKiftO/T7YdbWjc/0hzvRhGN5i7HxrZFf6ervHsu++bJ9I1mH4Md
WLtKeWu3rb+zistPVUvjn906uqaK1lAXF5KwkW8qqP8iBJAsg/Bb6CJdxAlzD9XudznFdzyd8+KW
J21Fb7fk7qpoGF1PscD+POLowdE0cEOUgw5BTpCNRJWRCa2AsAiFa5ezNKloR6vskXf/GRRvKEon
njA/BiGCZ2S4bKOW+MBLjSOgBc5mMnLgV7ZW85K9o42AjjIZg3jFfApOJC05dG6qWKabhlYJsGCA
CjgOeF27p/0F3rsdLzfhLMuvcEKodknT7tA2weMEQJzLsCfrNbbQbHv6B/3RA8UC7WTnJuINYYiF
RVeCszVxazVWdF8m5qVSCzCTQH2dgv6jhipnx8VRygwGK8eCPlcPZUXjg8fPPqcSf11M+4eK7rtO
3eNkpgECIKxRn7JFfm8iyBZFpZUcN75uMUOQuOpg7znkozms4Wda2ZmbbEUvur3Z2BJPHLY023Ip
1m09CE18vhZJd7lZhRuntp6UTl9wQ2Tstq7CMBDspVm8LFl0lQXyeQjVYyz7PcWO44oLF6YJBxxV
jzeBT9vaaNbExjuONxSgU1zYmgl6Mwk5YMLmAc829REJqY9WfSDAQZjM7D2QrOJfaA7mPyninD5Q
imGLWSYKqfuL5OAYeeWrChZgpeaLbOOtSaZ3RccNtL4JEoXpxfs8tn9gDLIAFVHga6YVMHW8HI0g
qAVX6I7+iQcqUb5/yiH/3zT8r3YwNja/n5QjveX5Y3tz/S0ncfqUf2/+2jdm/f5X/ljBWL8x5yFr
4xYWZLQFvt8/UqMmAVD9B1jl2IH7Dn/yZ2zU+s2lCizgH7J+cfl7P69gLFfqZQNTgkbH+v/OCsYT
/xQbpV6CnCQEH1x2AeWMfxW58poxGolAawqQrq2sDi4TZBKeAeC0yjJRT7EZwVpqi5dy6O3t6PII
VSGDFSC1d6KUzoW8g4VIToE1OpMJC9wv9k4FhUBF4fNQmC0giOwqWcA/9IrnX0+D4wHiMcmZEnUk
ceiu4BzCk8DtIY81FOfNOC437rDML5lnTGuPyOMa/bnlLsTKPR5mWmaoLjoSSkFQDpMbEoUj3B1C
S0b+bjCorzmGveZq0GdTct2ljom3Qzd/mYVBvK2g5QfySQecXicZ9M1jbBM0gCqU54wV7k0XMy4i
Uj02Kb/srJBjVRiHuKRC3IVwSs5FIT6ILPDES7mHK3O5suvuhqn3g7lrJJqGpmBR0ryxfBq6rSgr
d3M31MGKUHl77Y7m3iYrSV/rOkkygkB1ecPw4zzEVcQKqcbTeVAmZh6WEClBzch5DGXBTzEDDxMJ
HhzGtgIkgO7FzMWHWMwPWIJ0nBlE8ZbKYBkPoaTxmxqSPgwVP4zIu9d0+IhYzx0xKqswYOkoiDRh
Xb4tS3o2Qgt7yUJS2KdI5mN09PsSx1eZbW2iZB5xkDvjPsQNBUhz/lbSRXLGPPjhL7m/r2Nu9EpU
4Q1N4gDVI11FigcbcSI7LMyLu46NMk4rb/E5m0KsCmF18JaPX9tycjmrgKgnfWXDxWF6M2zUijT1
OHAglZ6XJH2gevEKQ869l1NfasSXpJ+eFGa0HZs+d9Mv/r0iaicj5HFo8+aW8fl7Hto8a60QOGDA
nRWCnIDzUVojc0bc3qqgJR2bMa8JXH2Fu8ohzbFzL2/rpKeQhPaAL2MjaTCeopu4Gg9NX5ySMT+k
pfejzQl45i7TsseCYEXn9gmh4qaVlrwzQ7TWZC6qrW1X9Akw3HOZoAycK16FTTk0yy72K9KOi6Xo
2xpnqogGf++6ciA52n2lJ6LcmkZ6U2KrOHGptde1GzrHyYvyjaL7idZap9zO2QB6JIyiHeoUP74B
RChH4WI4YTYZYMGuZBFupj55lf6c7POc1B+1TmSesjel9ym4utQRy+WHk0jEvpJgk0ox9Ld5hSmE
mIvrTubebTGpuPBBwqX4AdlipFyG7yJm0jcSNKDdFcstkdIfMrLoweGQc277KdoIl8ZxO+BoA2mE
hve5eoY15eMJpG1ZdfpjofiRW2exNnmL0NgLnayycQdmhEw1LAOLfN3s7ICa4RDQB1TN8dDbqJjN
gpWcB+ENbBHs+p3OVTVsjcOhQiYOJm8XSNhAczNyJm39gwiKq7rNbgRo+lVrxmRZo2pcAYivj4GM
+UynW2pblhttxCb3iWU9bb67Cd/TdKYnWNdXnhEc3J5e767DoZ3QXhFAmFxTDzttuTEd0khgXzVo
HiAxCuvspcTD5lITXrP+vHU1dEgurjynihFwnKPoOmLafWnonz7iVuRcNUdbxjLzOVLtsQAt1MKc
xCU8PMxuAoNlsNnHuDgzxGjbu7DWrQX93F759lLvLbO7iwcM5HaAEaMEe3QvfC7BCkTjmBFlyjlk
bPqQ2zNyzNdwEXu7q8NHN45e4tDgnDpxPCi5yyoq5dax7RSbnDqEXciinnIrDvgxexqC6qTHReje
j06SXKumZvmjyNX72mclAPVvO8c+mnbIsNbTJ53boHgH7fl144ZLlvBfXBJgVh35qTy9txsQVqFf
ORsD2xJNZONXQqT7DH7bPm4w3blCEU0mQNYGJmosjxYxQ+0cEp8KNT6C+JqstD8Q2Nz3Xp9dZEUK
YOYDsR0RQ+sYpwyd0se2dy38jbws2ZTj0EQ7xb+9C6GenONPSRXdEgIw+Dgayh7UhPBKjwOPxrgz
IWQl13lZTPuGlgHNlmOBp7VbmQEfJEe97bLxdkzUuB60ypvTOe+ODmImLUGrXprvkCUk4ozFfOuS
CK/5QZBBtXrcT+oHNN2X0StRQWlOXreROd0lRErTdlyPloRuwhozPkumd0KnzqvkeHrdaK3aS8dq
tfiKnUyVyHWm5WwZ5PFuNgp8t3AtN86AMbvgwH2E4NnvOCt+xzea4L1gg0KUe90L8QXhOz0tWjN3
tXpeaB0ddne2n2f3sTWr27LSkvxsvwNSSK46pHcLCR6TfM3y2nzhPNocZt/7ZnN6XLGiuhqnssYL
m4ib1KXUl4R4uKf6w+JJbkEQ1II/TzBus7nvrDFiHWMDJ8Pohi+53hF0bZhvMWvd9ymQAOxgGeFk
YnWAZK69bEqP4WJ+txYPqS913oCGpqe5N785rf/S24SytRG5mSg0xYwf7UyLy71usEYP2NGv8Bfg
/md1vDJFcxzLwr1RZnOJ3BAwp5n3OxLgydFpuDklmh+GXc5GL+SJlXKw4rZtX1o/8K8we2L00EuV
euJhnE9g9ofZvwBbPQ8Jd7WBG/mxGjkh95NHP045jhjrh3d4lPVVuSwcPFMZ7TriFEmaXakuKTYU
1dJohrucMx4UR0HPeosRppA/8orQOhsU9itN+9j66d5YyoI2qnjZT3b7vY59jt7Zi9eRqHamL4Q1
rxL2TGPuHBAhaeWxQ6K+5VPHHW/FB14/lYxwhR9k3lpdaGk2gcOTK9ejVkYCpKH/LIo9SB5J/oay
Q4WMTf6FLc2xru1lM1V9jx7wgeucOwMgaMK+OZJSPfcAUkmWFU6BNhPjiSFSQSv3j1rxxlBG3VKn
EQH4cJAZcnEB5HOoqXkelg5PsNuSgxwfQwaAZ2BvL96SE8VSS7lPe6fCU0n2VJjTtnW5YVcWmBH2
J8hsUeq8975BP5s7+w+ZzsU2Y5gc+0XQH2JAtrTk0JLUiaN9NpbnIAQzJzJpbV2qvNkfpihMSt44
mfximTyfSme8axoKu1TC3c3R7XxLxbqRyNlwhNHzlnrmdTtiLg/pWn0Yl74/Q8LV5XXJdu7b76pz
jsGANSWDYkkunqZrBcxgyIbwZihIcvhY2pPUzg5z1nzXuh4vPE83qHGnDnDRxqyc13zphw2kR2Bb
i3yXdXVglniwCpIylmIeakL1leXigyon0llUwQ8iHagJdZmwhihlhUNpPJ6D5CoxcqKz3L42fW3M
u4FIj5bofog0/BGA0Fh9fsIt3EyBNVybPQ9PQWKbHTdJNGO5GSL3AnH9Wb+TWciPx7blwetMnks6
je/Ye95aqrIFbEmveOpJQ66tSkddSkrd27omf2/ikddpsi0tjTwiB8rYWw4CMi1cgj8wa6TtvDe1
FkR9Xgr4WfFOBeGPpJu/sZMlYhuCkaws7mol2N+V23swrR2WEgbVZP8NC+JjmfOfv/Uf/tdcivv3
Uh8d21+/1P+DDkSTWLL1d6ffyzeQDD9zlv74G38cfu3f0FA9G/sEli7OX3i6/nH4tW2fY6wE2S9s
ITCa/Hn4lb/5lvYmCk8iwLrad/FnUlaQvA3gyAjhmPxNx/p3Dr+/ii2ma0qP+zMdK4LD769iS5ox
dnKHAG2Jcn9xnIw6hAnHSjW7jMRTNTz/9Mr8XyyC/2TU09/Q9xxO7RRam96v33CK+qlmQyZWMV7B
LdjkfGVGOJybzqQTKVd4baew4cxYYQKzsUQG3GrXXuI8yL7Bq5erfFOKslurEux6SvIgpEdttWDn
XNVuLQmGcVSaHHQ9kEDkUEjYrUbhpau//0V+6cqAHEHrkSsCiQLhu//k1LMmL3AQ5E0G0IXWa7nI
beXa1SYYCv/499/q94aan104fDMbL5Lv6VoV0w5+ESg8u6visl5oO4PZ1inaLJcmORfC9SkDHXpG
+wF8YmE+tuS3VlHEtmvpa/cUESXrVQxnnKPHqozsg1cVxiWzCzD2cT9z4wmG+8KHxev387Gmb+s0
k0PYukPcfy+Jiu8iaubWTqIc/IKAWM2seZJWdyqwdHLPZHrHA8DsFHOUCo25XRUz/kh6JVepi0gc
lwIVolou0ud5EoyMt/j89zU0CbPkbZ4VAyWn5qPhzMlmlqyLwFo7yUtTDuyhUZfZILcM8u08rSky
7G852bWYEy8hdaxVLd6Eahhaq/xUTm23TyirnlR3E0XDDtlwXPk+9+CUAoumvO+m+gEb7tOYjq9S
Gq9OWZl7VvVLszKbhWJmrMhblmTZS8p+9QHcv7uxh0Jsh8T4ktrlj6gb8v0EXnEVW/XM+51Gqzlm
fihz4a8lhhz8jcOdaMs3f6jw6YMC3YEqG3EsWAaNZeUtVrd37KcPC9uRdQapAv+WA3DHMYGpBJwd
rXJMT0OOzUx6eKGQHShAnXWgsBeje0qLqNtmpMo/I2XEwOZ0B/LvplGB3BMumK5h5eIckmMCZ4XK
vliomyoxAObC5zmG/mDey9S9znL/kkoR7jMrjLY5rdq3okcaabXTGLwI2ZE59c4BYNZdPvnRe+1z
cKAUrefayJeTsdAJS1yoh0ho59PFGcZ+RwckhYYZr505ThP+BOe2mma4QjR97WKFoGRXdb1BUQ/B
VwTPY10/YCs5Yh+0kGut4hVHWLR3+rrHw0x7AhG5/FE1kblKG/8FOUIx8BgPRp8wjZO5v5V1Iy++
hQACg+RuzDrBB8LKdsrNsREF2A83vf0BKmNnNzgM4mCi/1eJV5816aUqmobEfFquhhFakuupq7RH
9IEX30AzZrlV87Dd+DWcV/iV2Y4bY062chE3MahOUh1Um+U11FWlsN0Gc/7aF4W547RsHKGaps8T
5MaDF1UW0zL87w0hcMggYRFwFFVM27IsDpQqPBPaiDalH97bzkTgzoerSmKCkwLRw4c8QpdBOGpI
HZKsFDMdb1VSHszZ/yoXFt6wUzlYps1cHxzDnA6wRu2nhibuO0vmRFqnLH7PgmShaEKT3xqrfnDr
aM9+HjcXAyCW1LVDqGvtm8NDVtAB4JCw2i3C+XBJ33wvgiY5RY1cNvQiQVvBUYYxy073STUaT4Sk
EgoSOYXDW3fOzM9PkcJjJA1IXtLz9l0YmRsrEd5+yWIWqXkS9V/8pCLOONcmIzfDGQvT6VO1G60j
JFb7yamUrHUdffta4ubZxq0wf6AmsEaVZvylx2a46YfqDNNH4PVd3v2yujMjm4RaAzpHWztAQZfH
EojDOSfTdIeYW64Tm4Q1W2zEkaI4eSnrSNH7oE7skHpz9oBwWzzvzHzsgsfP7xPZhoCWneSLDcL8
MisiwZNym31UJ8sGB8RTS9h6F0NP0AfndY8TmoOE2dE+EVgcqcbl0CfoZr6BlZzOiY+KcBCUsRdi
Xda59a0IH+VAejLwbq0+G7ehsp7tdix2lH+qDcb/5ozXJe3XZlSC1w4YwIXj4WNhZb6VDUtr0biP
iQldHYQnATng43uVwDaauVL44pwcVni26SNuBwiEAXklpvvOvWn78r6WVEzAr6JR1d3Vg8tAPMld
HDEScHdaxNcmtnBtcHxLxETpLY4YC3239Kcrq8/DtYnBzCKiBim17vTePBk4qsblcGF9ehPYqrxS
vOVjjRegsWT5CmYpg+xOs+a6ZCdAUZOoXma3aqFYW3WDRMkfaOZVPSXZqnGJXZlTDZF1ivJz7Bjh
3sOXwu0GWVz3JWxI8vubDtnlHDS+XuMBtU6TsDgMWmaPJJpIMKurnrMsblXfuwwVl30uuK8l1JIs
bWZfROi9GwESwqCFfXRKm8LI4mUuuLTXyNWSUpAx3mbCpjZu4aisXKZrumaTrZ+xCiOmxsdMT+Hc
pliXjVQ1p4zoY+b/qP+DvTPbbt26tu0XwQ01Fh4va4oiJVHaql7QtnaBuq7x9adP2fGxnZP45j0v
iRNb3hRJAGuOOUYfdYQC4fTRARvITne17tQ3HYl2t+z3qencUcT9tqQ50UhcTpuiKbyLmY/eNveB
lzCqOzHu25lRwiBbt4Nc2RysKdV2+YJ+jdbXQC0EPMbAkVy9IkaA1WS8UUFQ3i5u7F2Khs6ctPK/
uYXJESs1+5ss3gZj8wNJR/GxQONjuWZcEptkSM8mm8dbQcA2n/WtLkNZ1qMFzM2ZsuUcEyi520DG
t5FS053rxD8mpjt7Iegv494kg19fgf/tZBhEBb6MYCGPfZi96jIwMmxnG5gSfKiQ+wigl3czX70b
E32kjiMSWqVHlDccrS1+l24bNl64t2VYBWPt3sxR4GyiCO+XPSKXO4gmHA3RudDFfqA4dGw/iQy6
uG8NOEJeWsKLY2b2vXneD4Q2jgSHn4zCLLAjNo9DEB+82XJxTjoUT8B5S/P44sNz1/AqJnPrseRm
awD/ce44yjDkVybHz36J3xJ7QjXT+D5Syc7F+el7tT37WiubwmoUrvKaR9aPXIyyfdHSjSze2dnU
kL7GSxEBb8J9XD5AdQhh42G6pbvgmH36cJVYclNUv5U5A4JL83K6dbvk2qEyL0FAL5CYevE9DreJ
GH0nHL8kBImuiAnYyHzswBECrz3X4ws+Ye2tE9uwYUzNbij9/mTgKSYNnKwssRn3EAWOwL5Be+JB
VniRNUM9sFe5pCXcfZeekHUfjVf6Xqe7QKzM8RyHd4nYmztGT7Bl1RpF3UBsJ5xsVlxgrdPAiWqx
W2CW1qz6Z+pFh8mHs5XU+rTxo8m+uGKyHsRuPYjx2hELtiVmbKB7PodEOReJVRv+N4q+2LfbTJkb
VtJ4ulOxdysYfY+4e1rS5Ji/DbGBKywceyusf6impIa5HeojpxRMm0NGwcNsOMsdSRnT3Xexo1d3
bqd129paontu+M+ypdtxIZK2KId71THb577mc3ND8y0wq58TI7Z2ZcbTpqhi94yeNKPaW/GxK9Eq
nW74Wros0zsvx3tG/yyYTLPfJtBP9ouVqJu8Sb1tzSLixHHfRAbjyDIFJpcnaHtuxJXp7qIAmZke
3WVXzl5942S+uvQxVuWBRc1pnq2KQ1wCmmeZ8G3NEMYPi16re79yi9u5mcqveeX4t65XWscyyMiD
p4FpPCBpYmzVrOzeUjl+KNt8pDfagr5FyV4zc3KxksD4CKfUaW5smKUWzrciuvO1Kb2W3VB95Lwj
b2bDaUXR1vbMtZOenMBy7tiYTScYsjW3HGc+zXXnHgtaRPZxljo3baCbWwswAfk29FO6w8odPh+e
015BaUzcPNJ72LwHuR7PLEXL6ItZhMPJB2t/BGBhJLxouq6KNPPp82ANC4DBc62z1vrx2xzGnJhj
poiH3pinfeRXtDbLKW3ltBYPEn2e3s0WJZF3xz11ZZUQXwrbDzp5SF6b1nKPiSLbllPX03qsVdpN
VffNk2XkD7NdE/8feriYJlipfUflfbHqB1vbMMArIGi9RlE3puzogoUie/atZN4OduLW6JGAlzjB
W5d/PxL+NSfGQOiaNF2C2LI4g/01abeMI+MdYtNqzqqXSQ5CsA49iA8TIDv6TFUBG8/lObwGp/c3
KbW/pn1YyjO5M/bC8eDqFGfAHyMhlu5hOVz4s5cqNzCfNek7T8z0wTC4A+ng5sDhpGw1OcX8+lv/
13/xN/4LNAYJ5vzrDOz5a/Mt+vFHCeq3H/ndf4GnBq0In4XLKkbSrL9JUOYvhmLf4tvip9A/daZ/
SFDWLxT6mjgsbLAqiFSIDv+QoMxfXAVd21Mmn7X6D/0Xri650D/JGw7VuOhZ7KUM07Dsv6Qec3g/
ekHdysqYcQpPdZIdQqWPl67K8h2n9QzJ3z8TJNrpNietNrNeIvYFMDHvbVqLdkPea/tOG6obpPAS
37ZRgVV2Xkeb7qklt4pdAaV5k4T9TxPnwiZRBEAYpLGrDmy3VdSRG8WycTHr8bKEsksSJBP8TpgO
aQncog2xpMEh3gBYpOBg7GrkeeI3Ngu7T3ax12lvga5RBeVVNHb5nM3MUJn3ZVKWuzpa5g3sHTqC
Bk9flQV7iDq5c+rpXEdZeOjbGHQK9rlLO/j5tiyc9mp4Gs5OptBvVd+WlEHMMQUuC916RUHL4zIs
B2V11rTOwvK9Y96+D7O6pvOIf/xFr02yddmYc9cvczxrnE/gfgZQxresNBa1ZVOvNsPsj9V+gcEx
V/ONluXXoNPRkbp8XxQ+MvlcHEN9Cs9qCqfkAHTOu2huZX+prCBlQTdk735okES1Oaq4AzAFyGJM
aBgIp2F+XVSMfBfiAKx0/p6cJ1dx0FgnG4gAXVwDYQgT16Ej4DUaD/C1Guw9cocPwDYFc8J4e+IO
d+O5/lsE1GVfU7uEUzMGRUUOMvTgpChDvxlU/q7p2g8P9WSjp2b7XQUdh4ZlIoYZJ7C66STw9mXv
m5QaQq8nPVWyrw5S5BOrUE9R2S3FfV1Q2bWb6FGq15TNP7UFsV9jsb44fjNvhmk5VVnjlbulnHRs
MpzMmGU3DiwBH8MvFiCixBoNLsr6sQx+sXFi4KABNF6mJDwXQXujaY+Ju5y9Kb8ZOxqsPlHJgX0N
KoANnY5zZDYZyAWcnImLcBobtXaBu/IfDicIB3qeHQV8LC6FUex3KIDkCxlYmKOt1j+E0fCgybk9
juz3DByf6ya7z62x0oYvrsP6eAxws4w0Ha7AX8TbNl5+tkZ0x37iZXbpMmsNPBVxZ72TOSPju8R3
ek45Z8tTdxQcIAllwYkx+7Rl9hR69slk+jVrWIh2o+DVwRUcyvE5cpILhlySuL7xznTw1OYLOQX7
VRco4ZJG5dosOFrpQVY+lKlTnfOhevbb6LtbU/pDIZwOlwl5mMg1M0HGidMGLUUYgfYtgkjGVgHd
eQuwIhB2MLPDFKft2jLDajuYGBxNmFrMtxivNVuDAsiDOBAQY9iCV67woZoNknE1aZBCOv0rxy2i
yuCAd54xEBEozeU4xxpFhi7NJGW58GFY/Y88hGWWKbyGRFE9xAPgIRDSs63rA51t2LdC4ukfsa9g
/Wr0uxB+5JQhK8ZEi5Oi/7Br9Woo6zhJoCddqmNcRxRSgc8neYy73foM/hR2/djXzEL5qJcbhUca
oFvxXNb+uVRatAUITX4I+Lq1HVk8r4GkQvInZ2TbAJHKGl4yazz9GGsYImd9RDAJ7m2+4hzlum3v
U91m9M05LRlsxOvul9VX3OGAg/O1mRcn4mb5qpsGD8WEl5dqLK/6lnRx1zYOklpxIoOVP86UZO9G
SVDZoCRX5A9+MKCe3YROIrYeHvMpqStL8led+BEsjAmsAvtDjyc7/6T+3i7iYAjb8IX7a3xibflO
iVTOKgtpY/IRXI16oqJhfsXuhCdC3BF2mXDXwDAxGohN4qCoO/oTaqtstpH4KzxY5ygw2UEX70WL
CWMRN4ZyWA2MU8H9cGFkCWcnvqSMa734OOKFbf0s3g6+p/M2E79HJM4PjfLYdSdukNnA/lHrbG6n
5M0SxwhaIOpm99qJlyQTV8mINkfW0P6RItqT8xqyqyUulDrhzm9iTAFRCF1ZvCqc/+fVIv6VWpws
bo13z8UHQrZweOR4nKwWfdx1fXfsxAkTiycmyhmBQ/HKDOKaScQ/Y4iTxhFPTfXprungU4vdxivI
/eC/YQw46P30tceYM3HLw8FSkvSqgu9uwVUN1DHeaC1mnck9V7H+xRGnT293H4N4fzpMQIBlFgKF
6dap0pNJEOroji2kKL9z7xdxEVXYiRZsRYo/ahKf0eRZ6ToX7xH3yGAbiR/JEmdSKx4lKjfvcDTx
FRP/Um70B18cTaVSMc4M+mrdiU+S1s+VHiuiF+KFgpdJe4D4oyZxSmlEZ3dahHsK3wW/TVk8N+Ks
ssRjtYjbqhHfVUJ11imHhL7WZv+bJe4s2p9uU51DRSbOLSPEw+Vj5srE1eVg74pxr+95n/nTsH6N
PS8gEzeYU6PHjxm/rSNWsZBMzaptym+e2Mj6ufnAZJbs3Tz8jgRirl25hDKxoAWy57fZY63SxYPW
GpbtvoAzBv27SQ5xAQKyE19bIQ633HCevCyJt6E1vMKWG27ANat9J864STxyhlFAAkvTEL1Ovm9t
3J+6T1sdVyqR+WiadhTFpatG/He9xRufgRREzsOg14hVT9f875QWX6KsOWYLlPchvgsnin8HsfnF
S4n/CNqDOzs0ESSKeCY3Ik21ewBP94VYBtPWvpZ4CDsxE7q4CuHVRQRK84+S0t2taQL1N+OAOT/G
kTjOFIqmaPS2559Jqn94GBhnjIx6P5w4GXDJNTUlqbr4HWNxPg7igVQxx6/R714pO4xXujglmTsU
3yCxT0LQK3eTeCoNzJUco8ijiN8ynOHSMpRz2RPC2lOn+LPUDe1EmPdrDgybhFJI+Zm4OCuH8F0d
nok7wmkSp6cvns9m0McVPMFTYGTfNC2i1oFdDb6UAPNsyFoSDMbREx8pyDtM+5/eUlnb69hN1cjd
5TNCpDvzTx1Lat1x2MzEpZqivZ3HRfnwfbldO+PEXXCqki8BgfW1GUxwAus0vhlE5G14iWDoaali
l6nKlSvA+440FbGWXaSrbpMr64Xygvq/5Uj/X6Ah+oL+3Yj1/z4wkS1/WvN//sTvS362wPCwqWN3
TYJlvw9Y1i86Gg7kBPdzVy/I638MWOz4WfAbnmXBn7ZZLv7vgGX84nr44hWmAMV6Xnf/ox2//s/L
ap2OJbwCyjIZ3v9aEz8GSpVg43C+dNy7U7e8/pqry49h1dn39Gn4uxgBa09QEtXLa6aj12H6G0qm
r1VuJcbTjHEQ3Zv7al2E3cEyln7fh+xsjKQ19jq9S2x1OyygQ/sRWTzESomniKt3p5KyoF+Jh7Mi
xrIlYVzvR6TCFcWo9QZjDaAHDnbUuVEEm1FA6yHMj3l65nWtZx/RzCYgTUTSvQT9dEzgr4Lihmgf
j2hgRshaoo2PbVWp3eKxm+waRFu3NK+G2xR7L+Q25lU0m2he21CdyXHJDkYoXeVDvkDag8nIznha
cAxy14hThriY8lsKoLsz2z36nQHNVAiYkrME6N+Sv9Tyhk4YZ2dBHxkqB6guBtqOt3DdO8a9IaMB
vD7Kj2SvYbeQ+jrOXWaFH0vp2VNUUfIyKQrDrWqnTxE++ekL6TSOxJpADvAirXlohJuh1N87nHMA
KbjzOGb/iCGMXK9Rh9swHx5wF6o1xPLoXm9ZOjgB0W/mrIfRKMpdNAHMVJUQ5dTsnEEA0oGCiXhj
s7fjoRp9n233vUn88wBsQa2j2Wkm4oZdfiLpvmznNH5yrIquQxvrXdeDUGyn/LFf2nQTDPMJRyV0
Kd0gm52zBWLkKGibr5S4ueq7MKg5bXXWMG1GbUKh05bjGDTpOtVx/TMSf2+LEH3S0X6Mw/zDYnqi
0RvCeWvyvfGG+6jqKD7VfWdfwLpjdWJ2+yjTX8zJTG+cJv/Jg6o8BBNx8Ry/PGfi5KliKmy08Fvk
xD9N7pqOWbx2bneJ7fjA8+wGAY/SO5LhmaMTcYgvzTDf92PdwgOBCaVDMm+AH03UEvJpaqTrVbRl
e2E9616jQQf3biouFl6lk9Z7AofBLZbyDlz1PFz7plSXqkSxtSyDMFKcXJJ8oPXFmLV9SvSRFjxf
uy86l09wbNsjh0O2AdlJn7P8ELVMLyD9iJ0AMw6t6B2eFVimQbXHAdei2wyXplKXQdWU9JTu18wE
yaElmbef3I5CiKkgDMCeAA8JVOv04qXhJe25HCrr1uhhmvDoXfXsDV10ltq4i1zaUEFBmeAL9I+s
LqIDqx3vG1ZBdWsOyN8kCLN7Vg28ysUWdEOqe+z7k5jyGUlyNny4z76jfU0BGRzyHo4nZp2EWky9
3tPFVUMp1LbNiBOb9E+9Vto0rsIEpqSepD87c4hOFVhdsj/LgU7fJ9ZR7R4CAh48Y7qrS4TbxCTj
OdvFW5LUEIQDbWtyRrLng478gh8Ea8WiY0V21XRp2hY8jVXHx/pTMrHcb5NWo6LYVDpdO5FWujKL
LtgeLLxN0LgBF5+lW6JAkWk9XmZpddqq+pRrsKvucOqaQCxZ7ocKWccsPCIhKD2l1FWVlAawoeN/
Ndh7dRGGuMxGIvKIRRwNYHcULKg+6d66iEoBzVnwKNTFF8Fp1jhn8cTp1wg/PfcLfnTIm5+JFXYb
oqPFbhD5qk2sV0iW1RpuufC9EbkaC1yObaCfR3p07xuUaKCIqWbUNx4UEQutTFfkEXqRz9iJIKTZ
XnqoejhXoxwYgsF4ieUIMXKWAM0st74w27u2uurQD3Bl1Y8BINp1ErBfGQ2sLPSfJrt2SnWqxbFw
EMT7ESmsjZbTTschBDs7ViNnEpGZhMqxjhAF9IrxkIjgWx17yTaywOJS8/5dLeMXcwYOF+JeQW8A
Yh34jUf1TFLIUhGTMTlHH5jVTa1ZDzZDx6q0fTwhNtUt1GKxYq0NcxeUHIfzObmmstVn1wLO1dbT
h0J2/nXlPKnOPhE44FOKgxt0shkD792o9pE1zDs75tuHcWASB0GuilNc42CW86Lr+t2Lhs4BPKwa
f1AGQU62g15QeMWHESg8tfqQlutFjAqNhmVhHtl9l0EParfDYYMPnH74lSceB3AbfIX84hvZJffF
1eKOoA1eiLhh7zWVS3EwMEro1D+JUfapEA+FJ26KSHwV1cxSmZbAZG0ubBrY94PDdKyjUH0Onbgx
ZhAlcGxq9hXhfS5OjSa3yDZXJjah8T5yEOpmNcKtnkfv0Pa8xXz0CDtz2u5scX2AsWuanDuHGhiA
k3BPmLp+zPF9wXvnsZaLdSQ0JgCXbroLkiI52OIracVhEuLTPbYeWbMxJSEn9pOUL8gB8ARMomZR
rIL5FsZpczZHrz24MQ1Uhlvn1yl1X30LYczxeIYR4aeLu4My3HfbwGTg+O0bwkTYpxDxEdme6W6/
8uKyHfPVFdBLtIl67TIt+SrqpvgAMpoynbbyV8wmL23KRqgxKC1OHM175aUM3Jwx5RhizxGhB+2b
baIdfPV9HtNBiTFiCDKSURpABldsPmh0+ZrAK0S1yNFu9FLFtBqNzcaCc4fha7mOfjOQnCW3m3l9
vqIbvFt5Yi4ycBlFYjfSVUjZwcycm9njx9zyJet49sJx4KmNugKapyR1aA/hS1TEt4zbnCRA1L73
ytWusxH3d3jUNhFwDK468O0J34Y+bCr013HdNfl74lWySwe0JnapPOA6MPSp38egKLb1mD6AINNg
1IagPvPidsFrHSbheokUt/hAe0bYdFeQEMI7T4xapVi2kiB9ZjLjmwxUbjU4AwYXcXfZ4vMK23G6
HU3CkUip1o1qdH0XVEV9k2APpAhr4HrtW6r2uoHytIjFpRIfGe4lJmzY5ts5tzO+tMHXnCjjvq1J
Hi7iPoPjN9wjWWgba/QjyB88iEZc8OFU5beuTflZZpmvGcQs8ijZE5OVczbE6jan5RtO70Vq2aaL
VqfWXkv4FyI8v8dwjrapWOYSEb86sdFxO8MyTfb45GUpbm2z+5h8oCe/mkT/u7D6m4UVDx+bEejf
LKzoimv/tLD67Ud+G6coCqI1yvNddlWm4u/9YZ7yYaWysLIJ5DLO/HGc0j1mLWzMPlzXPw1Tlhh0
lYHlGJe985/MUtis/7qsch1LMbWR2MN3gAH/z+vPtIpndh4aiSiPhQ4x/ee0mqrLPBAo7Bf/dvaX
jPsSl04cI/nVhoRAXdo4TWSiiQfxEX90ufFdJKXPSxDGnn6LvPGueVG8XQI0BccugB4kSDeeZHHq
rtjWLgLZTJyOc7ayd440leKt0AhCijYV0oDCLZeHDtjNSSPLMQGK2ZLgG+ldzaqrAudwoeZFPbUx
ZiI6eWCqTMZPYrnJIS+TGv2RBBaNSuPWiDm+4p+iogPgc14fFpXBeoDbcl9ideP3JEOX1NawIfdI
eDnOOYd6P1IENR6N9gUL7T61J+N+DmL7qLeEtlpPGukajehjbbpbzSj2aqy+5QPIGgJA1D4ntDTO
pp+9CEJO96GNJpZ1U7N6El0Ka5kOgN8N65SGMsgrKaLziEkgzEmjoA1NmyVjDaMq681244Ouxd9K
bUI7TBv64gcqFx2dhEfB9pEsVf6la2Bxjar8EiXj2+IPT0PvP6UFdmQ1pES3uoaXuzi0F0UNKyVj
bWaY3Dwv4x3h0bUinwRuo6D9tjhZc/zqLxXbHW1NGQsKUgJSb2AB1TQ6RX8zPvRu5LDC1wLg1aOL
Bqlp2BV4fsOjYu8wVLdmb7w3OdbZunnRMxu1uorec8wjcGx4A6PCYLUS3lYtg2CV+eUmwxB+XjT7
0MSc/KgSGKnnMMZ7Ky7SjW5gmhvT8tLkYPhSyj5XxkiXAWo7nFWDfstM99ojH9mjN07V08IxBa5N
OOJgzvetYW+6Oer2XFZvvgZjgTv+Uzb12aH3uq91id25wKAIw7M561DcSZezENjWjfqWjdiHcmfL
uPXumoDcgm5Tm+bzSJNQ48C+TwTIMvIl6Hpfv0f5ey3MvNnFne5IgaNuPFWJHEKL2T3ZVT985PUI
UDHvK/iGEWf4DGNfez90Stv6lC/vGdRxkqvu3pPRcZIhskNkG5gq3dD/kQ6muiVu872t8XtreZ7T
YuAOx3Ic3qKupp2xhDmxSiarukuawMM8ziCbDC18ORluGxCsWE3GE5tGY2V5yY075ZepA3nkUIux
hQ/jbRZm5aALwKbBQjkZUcgk3YRVrjjA++e6sN975m1LBu9UMS4wUZfPOan/c5sB/IplVA9zRg6L
6Z3CMEo/oaBuuOijezRcgsLFhLWFsR86PEFQlACKVAiwf4oDqAQwKMONLsJBAHyGIx9iQoqqYKAu
GKgMQDV/xCI7qD4hTUahaNjzNPSJ4HFQkPNPQgqDEeFFh5uzzvtu5EjvXG0UjhKlIyQb2oj0Ydsv
oXI2Jd2Wxazwbo8PoCzhO5ssD3ORUGDfLLzFyCoF+sri3zufcotw6zwra/ZWMcMNNkf96NgpwKtM
v06zZOOSYL5RFFax0E/jY46yE4MNu/AX31MRfXzUH81z8ROC7WR+0/d0e675h88KxYgoJNKRiEiN
yElmRFhOBKZBpKZERCdupvY2L8jetowaDF+IU5XIVLEIVjnKFYhGxTvP4ckUWcvUhH4mUldMqPCg
OchfkwhhQWbpT+OnOqZEKLNnQJDwGsDPeJw9eFn+Dv3CvgfndNR655SguZklAev585hB/vdDycmD
TINz0jJoU3Iv9zKu0zZ1r01K8+Zi8MeZChMjO6V14H3iL31SCNwxioFdQSOBgZJi2s0ktasli6iY
OAbun+mxI2jAdohYBF5hhtNLZ2JCNC3X3amIFlPdIvfuDg9LamaM6EO/LT/jDAb7IdrOfe4DYbnH
q/m1Ka031kyELyfdBUgxPMZh3O7qziPKGZfl7Uwz1TpLOOZjJajOUHiGjeH3wc6lsHLtzOPCOoin
YOSyk+54oZ/bNy+YGP6opyXnw2k07bP8TCr1sUXoODg1DGGHelioeuUqaYE/WSzRzAQSlW895z13
RBcWbEHROOGN0GTu8t+0Vr/yvTJJIXv3ZrxcBgSF2yID7zeZGBqGbkj4dO1vc+7fZpW97WMOrZqv
P3uUoa6dmJAkB4IfVDXRlV52D2GDDzTVMFSNS8rnn8QKdqa3i1symloZJeQNc9ZZ0jZfuLSzhGiF
RDu2g57om2okrms6QXvOugrKs21u8opGIuLOV/YKiGO8GZjIsUEP3jySuPDwqqsu3XikHNkt6SnS
ps+vWs3sC1xNk3AfJSd2ZWzHKb6jS4jpsQOZgIixp9EINOrEoz8KSdm6UDzXBU2dOM4JJ5RU0zca
o3ZmcHWCHEqOCUaLlzaZzEtB0Itrk7UDBodzlpdf+rH53oPcqNw+vv086f33UPw3h2LHk7XAvz4T
rzFkfi3+jNH59Wd+PxSjqODEskHVUCNv/F5kYFgSCSSNhv1JfSLk//dUbPzikAfgSOxhsuK/8Fb9
5uKy/F9YCvADtri7DDky/6PG4bcgHw0Q/5rA/89JQqhNjkc8Qgeh47li8voDKXrWo2amDtpcRXX+
xdKpgFJUXa30Tj35A/ZWnoirobXhB+ju65B2nCCT4KEdLRkW2R6aIWUHurryW56IesN5gbK7NM2+
8JrX0ol+zgHZbzMhTQWo5KVoK4IHXfzxh7f8/8gnOv/Xr4F5jlnBcxCk/upF48wIlrqgPiYjTrDx
6u619L2CtaoGnzEft6kjNidAlhTuWQgQVn9uMKquo1p7CPL0pxVz+l8ucY+NnmpbFKWYI25U8Vee
s+z8MbqBBJluWtN+4JhI2Ee91S4LSEd8ILEXnQq4mWsVtD/bJf+uVdZ46oG2rAqvfi0nYdi72dYM
sL87xU9LTEJw9bld+c6TkfIXwQzgP/SMLQ4yfSe4MxN0GrWvwX5o0Hr0LKWbsbUeNdxO7MATUDeh
sXFzfFpDYT/8zfvJQPZnbx/RV+nL4ERhuv+ck+zLylaLIyIsFjzsNtCIk0djcqDjd4IukTgEr3oY
i3uwCDfU0h1Gz0TANB6gjQNVWcJTmxkPOPU2uQnYs8Cip32tzWJFdii2qFXLlpcuN4+c6LcqDjZJ
Er4R2ZGc+hqR9Iuf24cxJQDQDMdgYMnfesaTBpSZqs+QqWFg30TzX1UYxywuHh0VfCU0cz8W4Xek
Nujs9j4atZsSYJOVQEDFtL9QDPTv3ye5Ov5kgeT65FvneZ5kPUEH/vnqWUamw7DAwtG6cbUOcFx1
03ieeOlDU9yVwfTrTfhfXq4cTf95kFWOjRsUJyfrOcv5ywWrl+5cZ5WHFN6qnRbUD4vlrkp93NIa
clfAQsA4SNCPDYlYsLRV4e9JtzCNGTPXrl9fFsM+99KG2RfWW63ZDx1I+7UzOXuzr3XqbVN/nzj5
R8d30IXAuqmmwmfODHLvXicGujIDPC7t2E43Jf1FG9PvyJ9wgNqAhHxt1czGLOWyczz4oQHbkCcz
NehglaLuMqytdeygWcURPbNxk930SV3j/WQJwAmUVzXzR9zEARXgpKhuZ/hD25IFxqqUonCGYDwE
hTbuLZzSVjztSbvii7N5HY1UjXe9ulL5XggVBaBxaxEOGYZNYcPd76SsfHKyaFU73lMpRea2VJov
OR1oPv8/MCv8fJlUn+efJejD4q9jKUZPaUg3ParSOe+wjpX69BENdaOZ1Ucm1eqhRsk6apmEGwSb
KhXsc9c9jhaosMhad3S0xxGs94a3Fivp/A0kfM63csaCCSwRVk/8Hd/2mT1P+iATQEsPfI2WsQmh
5z66dMTrUhYfDqh+Pf3xLYm6S95OZJaSgMO1yfgtdfNJ5z1E9M+7ffGcSCF9RTO9LZVco5TVt1Jb
708icwSHJew5f5YepCTTPJQKUyCEqo0RMSUM84yWWb5wpF0I1bFRsJqnBk1jhTD33c/aV/hZ0Sr1
nVsF7xZiE43rwMS/x5iQaX/1aOeNsq2ewQIxA+fVXUBt9tWQHcWut9IVWTfHD78CMoEGohLU/IHK
NCoOkxXvOy0mRC6+YGPdmMaSHbu6qjbm6FKky9lR1amON6u/DO2EKNPVVz3JnV3b4aBrE/uKHQUT
Xzm/jH4FbYmrwnZsbkh6vx9DVO+455A6WlIxWZ3yrMj31kxSaYYaC+z0zs3Uk2rArrELfZvlkJ7W
zjXq9euc5s2+88YzFLNgY9sEQ8fGvbV1/MLtFL3XmKVXY8bqKdXK4TBX5dtojNqJ6rMG5Xl0Hyaf
ZpA8TL4jM8N26Vn+uSyB13wxH9pUG7YZZcZEXr3nELMgq9uJ22rh3Exl+9HkMCo8hAkueN5y5Bg6
I52KXGrRbgzchZtCQngwMlZqyv0N+BuWqaPdnEbL1JjIaL3Q26CivBGS3cUZzX6dUwp7zcs0+VJq
PSw9EB+rBX7RJqLH9CaHIPuNt8X7Nus5/Kvy1BQV18hi2huclFSVCg2UrBEegJz+17rk9wzDiEbu
sKYFIVXfjAaQt+mlGUJx1T2beZts7DnWD+XSVBe99u0D0fhL75LRtKtV3tfnWYNT1y8o5nWcMtCm
dXdDxAbyv8YGI2+s577VPYrFbEgsbbCbjOlnExiv+CYxiCKQ73uKktdmP9N+V/E0MuKPcNSDDR7z
nV5Xx9ap0URIbWE8U2dZsR4JflwhFHD0oczsscwsh51mcHTZDrPUaZHypN0xKPGdIr/gCrKyA/7N
Zu2Xz6qZqMLWeKWGfZ1HAHMxIunOHisydywzNi6Mbz6zMBURXnsLdUY51zaH45zz0Y8NwxwZxmvt
8HvPWVLuOYhom9Bc7tuApRKykzwMC7VlJQRtxGw/ynJGrFoqj/tVdp7xam7zXGsPI63jG9tIO3zJ
ZGKmpKIBmaULWSZgYhkhvJx+RijR8XbWDDrTWVSjWSFBmjEvGXufsW/diSZfQtF4cFtnk/bpEzAr
qJ3F8GXCb7oiCWmdW0PfzTXdaV55ME0qpEGhVjV8fmho49YRWZJ0Wk0kkDq82Zp/Kjb3JxV68dF0
BgRNTK8XHO9M2HgL1rMIn7NIoKi37Gx4Ra7Io0xXFkc4xmxXxNO5MOzdTOCcSBC3EbgNxVbTqttJ
ZFcfqg1XhQa6BzT4FhvpG60ZyLSyMwlEurVExM3gqh3jEL1k1jEfiNTrdqyRY5F/ScxjmDAryWDB
mdJyRGLU4pIFMqQKxir41Wva+r7jH/5SM3cpGcBKGcVaPTcv6ed45riihDCytTK8BTLGYRMsVyWT
3Tzymccy7OUy9o0yANpTEaFbMBTmTIejEd61Mi7WzI1x5vC5yCipf06VZsq9Kyg8/ajL5DnKDKpy
bla9zKUAEQtanJzlWjC0Fp/TK2Ns4Oot3xJKgyknzLcB+bDIIbMg02/OIkeaB8j61jCOEpmSAxmX
dQRTSqrHA7kkfYdpOifR0TzQZ86XOZt/dMKzpTQXFu8yM90H1U3KeM6d51aF5jdW/8m6c1i35zLL
B+g4t8bgXiIZ82Xe96r5urQu5r5iYC9sLPUKHuez6S/w7Xk/UwSEGMcC9Al+ZRdxQQH4PbTIDVTv
ZmdHFIhOtAh6LdP1J8ktF6UCO8P7LNqFKyqGJ3rG5BoBwDk0Dl3UjploNZhjf2s7GUtWtlU0RVlG
w8dvGfuqb96LWLt0JAHUqH8ZPO+2rXYWcmlfveo9F7nPCjRvkaZ7swUCCDyzpHy2zbq9rVGD1DbV
yaJBdBiSFx/mBdLWE3FFaqeCsD1kWg1f8xOO4ZUUpgswA4FzVyUQvIeC9djMkhMbJqu6CuSX3058
5FrlIgSHzyoPuXg9DLBlRZCFrPj/sHdmS5Ia69J9ImQMAQG3OU81z3WDdXV3Mc8QQDz9v+itX1tq
bUl2zrndF5K1hqqsyoQgwj/35c9zUnf7aK6OjG1vOtM/xPNQ8lwZ4rVl5xRFM2rsF7zHYnhlmLl8
b+YavsV9BK4xhtM72zvPX4YeafHml/6Bjiycr2a5B4xermfJOYPlCQ2iwiJRCfOxt/JbuyLeMKm0
vgODMJ0oAKjAWdqvIPuM7YhnnLCKS3VX69xj9ApgGgvg3o1ZjGcgliftQN1L8Z7QnwR22mpzc5fq
ZF7wXFzP6cSnkgaPtY15tYij3dizuVSwPTaZYKY7gvIiOFr1G1nhubD8uAa8Ob243SIJD3TgFsY2
DADEMdLHSQOy7XqKI1iuKYmKSsxDtAp6kWywgbOHm5Im2Jdjl50AyOptIdzrzL5VefB1Fpxhk5wk
ZDZRP0AW8UYRo2GplkfL6F5IYm78fsDd0a3ifN7V2r4IZR2UatmDYk2BBt5lXH/CuE06usIc1vmQ
Jt0xIOrnDi2Gq/66JfFkheLg6uR97JMbrD1r5ZVnUw8PZkOBEeSdrtw5Y4p3HKIJYRgm3yVEs3pK
9o2Zv6eL4Znunk2eVJQTMU/w3YMLgbGIbTI/0X2nrVdtDeaZdMRVVFRcQfreSL2LHbEYUtnVjyau
QJ9YLG0lQcXFTMN4JR/TsryMbbQ2Y3kS5MqbCOYqzv+1jL0DC+jadYG6u81LSv50wfKuonEJa7Xf
0tH/3uXyaRw9GgbENYUYuYeTZwitT1joT04GQWZm6jHeA4t+m4bwGLTRt86K7qAOLYd2uSrqIt5O
/hHo1i2m+huao3dzt+yop22kqr07eTuE43ezaB9SdEhKPnjaUvA5kdWJMtYC68a2nYvW8TdC52tR
u9SQyb1h9juv2zMA2zmNTc+0PPoGbea+fVEN0+zeO4x4WsyZcsZ+eHOd9g5v98VRbD676GA51Lmk
pYKe4mNzThS1RtqAnUGt8Hs7Z/dFgvffS9sDigKtCkkL9aV0jS04QW+t3PzE6AYDdURvy2iOcGVj
HOi+Mh5R04+FQ5tIMLBJzcYp/GwSFsIBx9w6GqsaeoxkBLecOh1Xma+MbF5ni6tUN0uQIckwB1o0
fjig7MDYUpMcP9fYItdNzrehnB5QZFIGmzGKbv2aqm8z81uMo+0NJpljA36e8Pv9oMv11DmXIQBu
k9DoTKsZzYzyKAU17kPyORUMLfK2epMjhR41/2CP1HMT+cvN5JzzjIJCSe15CnZgNDHytNetiRDP
KfEFYi6jmsG77mfj2vG6l7xxXvWsodSN/atlM0sdNS9ltyD6FcuPpfj94tzjeczvSDzkzhgEHTFx
5P9wrNUdzr0oT87t8lZ5tabxtcF6FseskoMfkZaaPPFsEKPn+Dhlp5p92w1TlFdr5jvXOrgujfjT
ac3p2p81l13jx+emyT9xqNhbHHU0ibXd0O+W/80dpm4zikl8o35GXw1BjtXBVOtpmVtMtjySPvik
yIw2DllfNXV4yRLy9HVSjJhLG6N+BGmBQ5T64gbbq9W/1O1ssenQ5kcmCJocYlfWahtYmfec1BLn
Gk5FdAUWqakNpv1Ao8raHuuaRYNb3Rmyj5rjDPDM+KTGNOPMOWJINxa01MJcN0vPOeIrMVCXJCtO
S6exTH/AqhubCQzhqB5j6iqfkreYtxH4KWVomYYrVeFYW6cWHYptglVPPve6ldwumF81HU0YBFdC
lKTk1WSthyG5d52gYRilwyN5roTXF1TWDM3d6KoNmvbJnLsj2Ali/9rL1nCnibsolIo6LOMd0Dyx
GuoJhV4P486mAJlVtLmUClv9bLcBUBROS1ytbNe63jYO2qZbcBRK3I7tfGtj+GGNdsZNKY03ZkH1
michAZQyfB9AmBAAAERI3ZdmT+jkBOWnBifTKxupcWk+/RwHpj/ufIroORIsREyyaVNyG2KZAS4U
QI24xtC0rOzOnZsNB869Hz5YQfWQKFXvgpBXdOXwWiR44QakBCw+aU62NdjbbXIVGMN75tXfZHFv
Vem2nQJ0LXHW9viUNdEum6Ijpm42NQ5QJZWDEomvKcXktqWH26UorCEPJxuyShZZlikTd8HkXAcc
DQgFyfMPheu/sv8/yP42ZhRE97/W/W8hn/xR9f/1S36V/f1fXBiAZiAt00NZd/lmv4a3xS+BgwEF
xoBlO8TxoRT+O1tg26BYTeramAzIAHHv37I//6fJX/JHUsH8v/EDXV/4JBv40Zg9wAX4o24Z9Pbs
wVaF596KQzMZkGnZBLZ+Q8FU+aud6i9Fyz+LpC6WLBuOIi+1JCb++GJxqKWHsgaYkP0epWT2MY0v
daK+Zj2lWKbXPP7uc/gPw4D/IJEuLwjR1rX4g/8jV/G7mUZU9n3QR81iUSlusag21H+H9C8yUqb/
pL9p7GljAmRZY+CooRDZxT+wFpaq0T/KwssPAJ+RamgQjXL577/7Aeq5HosEfRZdy4nOU0qpqC7m
4fT3v+diWfrDq/BeUn2A9QX1mctmmYn87lWq0Baq4Om4ArPaXRSn5UsQKkk01zTf//6l/vQLoTkv
Orfl8I7CD/gp6s8gKhuKgX4dum+CjUFSYsuDvvhXhukvLxTP/ZO47aN68FJiuUGkXHxiv/+VMk6F
cV4rZr5pzFwasO1+XLaaNvfMCvHG31pV529ofEdJyTisdoHfbKOh9zaovtFB17ad7LtSIoKNgAKG
kbyySPgGNlDZBiOMp6Inw4mDq9FyjZUjIpoQKXGk1lTIdCfT7macS+8zKvA/A7tbohFdsetHmd7Y
ALKjsWj2qODFjaGyBZe7pBNI0pJZLwoex3XyHcpHvUVoybZRbKDKNInad3PJvo3mHrzL2OfdIk2p
51OO90XoGRxQEHtX8OCIElA5SWoM3AFHUw6OJ28UxdfeaLNnnU0WLleNnAnRpPcuJqybQxXizVjF
Etxjg6Ue3hi5vrZUVKB2bsfZ07stGIcfKjMGJihttSHOmexEZWMEsbP8OSf7frBDDqRd0d2ONsR6
P8RABsqNpmdGNzVKxdabIv1ipJ1+Ch09H2ygVPeexBuV8vGw63Q8+o7yxqqPQ1PY53py6XSqdPVE
I3ZACqnkLMOIhme6IvUht0r7y8yr50kLHsw8SVPhk/DDaE52LqQgzg6GCvIdzDfrAy969WUIhnIf
wn0RAOgmQai56zVzcTtI9rPJRZG4jb+RGdvGSlYcE4XLd5lGTox57JXFBT6DsR3Isxxqd2JT4rbQ
u1eQbfjziIMIHAGHzpi9VLseOoiJAgTf8yDTyj5VMdTBy5iFTJJAjDts8RiCgJYmqkQ/7azS8E2n
LZ3udtMHe4odqTkYVZSP1wGHVKzBNqjHQ2AbSxvIPOFPqP0iC9cMFfRV6w7ecxeF4QuVXNON5Vuy
2sZkesUKuawM14gEs/NUmk1o7oNCk0v1vSKxXlKOzV8LSWi9893iFDgBzvzQ1sbGIPUKhAPjXbxO
2rAyQFJTCm6gcB3SxVY2a/olwSMWxyFpRkgSAWhpi/mPnOVwR1/3UnrIvIGN90fhhZ/ArLqtSe/I
1sTppn60h87vOQ64frHCscVGdLUhM2oKT3CtS7Suora+yADff0Ll8lBwSMzaE71xr0ZuHAFa7HDC
rDNJxRmqSLQJwBpdN5Spb9Kx1Xd5l9WrMp8abNi1vi7H7KlabIBBlURbZkPdnqZYzFzYBjvPfBO9
B62DFPJW+zMQ+CrLttViPgwsVZxJ09jIwBr+WzfmL4Ntdoc5TqP7LBxksWL/T8gm8gJF/ofRl5Vu
+HQ6SIiYJxvsPWtMH/foQ/W1UTMAdQYv3LUwIDdBDVUI4B0Zd9Emh7jP1I5tO7EAmgK3jVAd2236
1yznRi4KrBGixY6LKlv79JdUddSvtaCTtnase8+gOCpD2fIXYZfqPGMV290HnLGH2igSeu1q8uzD
WBibzAktuJfVRbYR1/KiJcdBlLar1higGvVY8YNFeXYWDTpe1GhPE6ONXO+eO4mmrUW6ThcRO1jk
bIrAsQCg3r2YZVTuMdn1l7Apc/yb3N62OwSodMH4oZP0m1JeC0GLpIoD0rZflPaspPmN4q2XobWz
tbSy6daOrGe1yPVeiGCkFgm/XsT8fpH1p0Xg77qM2wskKlDVKxIUHIttbGBWpIhCSbMkHZdqnI1h
ohgmpb7YKAVdtB2N57KKAqqdZU5JRiyuwihI5jU2Y6yS2RjGOzU6mzoTZbTVNfNlNy3CE4OG8kiI
gEKaXnWHVBv+VuU+trXYyq5sJd66EBlbCWQOEfvu2Wd4vUuEAnMVZLeZau7F/B5Gcbyf02Ba4fgo
HhiP88KD5b1UzFe3c9rfTl4dEdghGdiM5M0Dk8+bpeoYJzP5SC3p7PHy+uvkqEtQRpcsDoDGW8gP
WYqA7nLPGcZwzoN6OICQA2sVN0vuo+NdxsOQC6x6ZMmve4qNV5lIBpgZjl7ijNF6Lst77reYeB3S
lmlwzf8wofmydz9RxRZIXwVkw6zTHuw/D+EFofnk4YMDespeKLX98tMQQ7XLsQWizSoiBqVPBQNC
8m2wjCd0SUWP9OMbxzT0uad+gUU2GPf0QpOmiMWGs2q3HayEAhc3i4qAjIJ57HqwAZGHw5S8pYQQ
oFP6kFZObTv7HqDC1sMV5W67lm5VoitQW6t5PIra+MDW+BL3wCKsvNzBpiWyBCjjex0Hz3nfXMjM
vxN1+mKa/ptomGf0Q7jGKHY7l+6878zqXg3JcZyzT+E9qJocPQ1HJyOxr0o3vCRpOG6HguR4ZFwk
tI9VmeJKZWPuHheqkNDi5NNqeJoaxVyLFGBefi1E620F0rPRl8PJqYfd7CiKjIxvZVTw21Qvvmdh
de5odRnTR9QBvfbgPJLGw+oMfBCshsJ2F5l2YiHD9/MRYmK8AD8Ws3UxnHkgrDLp0uDCXmgbMcUj
ZFbp625KH6Xj3pM0su8oDJ+3YsDu7YfnWYwvbsiEFX0z/iDl2DCmFfGXHB/bHnubsZc9PB2XlF4b
jh0KtzVfxQWYEcoMPUJAK0FnZUFaq6xwy7mx9YTA6d5khXqNkSBOPtPAfdjFzPREOa4SVz9ZFNgO
jSY0Fm0ptC0Pk0aAzn1gg8N0wNsJQy2Oaajprw1XnBJX8KHM5wSjcti++ika4UwjUO51a9Os2T/w
8hnxKzOC+xvi6IEe2GQ+VnamqLmNXWGFuFJ885Dsty0dild1NuU3Xkw7ZjWXeyOgGbIHOXfAvfTM
lJTmPxqOb9m4xuyRNQXTfvaes5AScbKmW23hZurpPrj4+JrWIZU6MNCcdB8WWJXTJLQ3blVWD25t
Nrt21u2RrgqmOR11FrtKe+GNYcyafSiOyiIau2cPn9Rm6AA+lmGzsns9oCkExgMCb7m3s0m+FWwv
knWS6OadLX1D652y9GOcq/Ro5+rs0Rx0lzvzg0PAm7jwcKW49LdN3ftbHbuwC033EI43C4t4XwaL
gDMhhWYWvtlAVKe0II4bTEV28rB7rGnOUseybAAG0sK4bXsAW7jOml1HudFJOkH3LNohYkfoJoug
2UCggCAM64P6HdFOd4wWb+bCqS5h+ZpzFTAkBV2RgIGCztRvTNheaxXjD7DG6AS/aPFaxTHuZgeN
y0qa8o3S5ehI2vUwsCps7GRItoxjEL1tJvWit22oqWl0XTRVc3BEiIIh64wsWtptMi2gjgIEW7lp
uXRO8RkJDcoU+nywU2nWHQ2nAq88uhNCvVVf1zV8SYwq9pssM/klmMDbDR7e9SmmZKR36w4yT1df
YaPsNwzEMB/L7L3k0bv6cVz6r2jyD6IJR24O93+tmay/5F8+fqoc/NfX/CqayF9s00UZQRqhZEC6
/w4Qub/gQhMoKbZtm4gn/9ZMTEJHNqdSC+6CT18hX/P/NRP5C9h9z/RNk+APx3HxP7FK0i7404Eb
gyH6BSRYokT4DH8+cAMacHrs8uQUJjf+yp51oThTPO/kFUaKeIo+lJ4bHAy6vIepBQY+MjxgdU7y
0oXp15jh+pYzy3DWWdgcJUVQ1yIanZdGlMU9VVYtumjsPiYLQGGc8C9ym6TDJkYL33nZyHKbZtL6
aK2x2YeUrHdtNF/J2OQIzPkkiXe2M/hUr/rtxksb9QqLKH8ZFSneneAu5rnoDJTDFnJ0Cb1QVx+5
9Yij2rV/wPH0rY3P4KoHQtngSk/kpZUMr0avNKFMNdGh9id5CUPQwNncBYx/ldoHnWUR3uC/alz7
ewaDatsGCzNZQtsLOB/fKIUBPeXvm9iXmJszrGArJWrnLigssSXE+sUVnXmXgNLF+sxu+VTX0pf7
NI7dcpt3wK7TOQQYZukx/x6HRn9Twgo/5IzkdnPJI9x38juJYwFif4SBU4GJUk5ByjCJakw4Htt5
Yu5YoRiFeLkFHsmzXzOlr7hy3kdtqy1BlPuydF7hEmfULYT1potGAc8diIyO52sP3tJW9Tk20PbC
iyioArM8cCBttxzl1GIQsFcWdifsavGjaXg9q2Lt3DQzW/OIKdYFgwSbdNmBxgX8t8JJcT2U7TtK
XLKBYKqZh1PdWlQS6j5i9jZvx+rJXsJOViolW7ncnWies52bidMyQRgafCLNp5Gw7HFUd3DZh6M6
QoFzMLdgqIEe5AbA4FZCh98gtqXfdUPwNZ988w6TR32M/FAsXtfK+hINrrgihRodprh1DjqonYOV
pekZLvDw3BoW2zAOHZuJegKmXqPrfU+nBBN85KnqVKTaOTRmFfAKkbjW0gzPqdv3K7pJ+D7U+jw2
vMWbqlTsMzq9VEA5AxH1HQRiapBDLhsTMyXBpyE6RHKCaMFoLCwr5icJsX0i6v2xaiQeoTw9cyhx
b4XRWw+ZeCSkzwtJnofbjNd8GGnIY+6dQldaRR0xYJrdmFDW3gjsa7AIrTWLsQGm1iqZ6GIKOd/z
OW/msNoF5niG3vzVyyIMPbREZyWb1WEEDWyySV2eNzRl3weKRM0QX8VOhdk+Ee9m7u0HY8TQ65Ae
LJ30UXOKueWedm/VYM/HxsgEcAV1PZq4hu2KyeFccUjzB9+/9htMMY0oqKEnHH42uyrel6lu1xbN
ZER0ch7ZAkJRRXXZdlxa7JMOew3+jxGTUDnu5mL2tpE19zfYCChPUJ08tFPr7xOTcZ4W4MRsr3od
agamQ5PiKR7ouHADs6Mqgw1BYk7FVYfp9HU2iLhUcX8kf9CsaP7k9FTRWcpzNGH7Tcrf7ZPorPqM
Ei3F9N+v8ZiVwn6uFHsTg8NdIXG7FI39UiH1kXeupi9Z7QVrsxiSdZgG5cnW1ouLC+HoVAGtk7ZH
wjxUyd4hY0Vevex2Rmq1DzM+AXQo09ojl5nMw0K5Ba/L9JnwzJ4Y2nTgQsgJScrx5oeLZeFzDriy
VmlPsDocjHNchcC+R3mbdeVXSE4TvuuRyJUb15uxxaBdJWW060DTXdut99ik6TeHkjZMD9zuUzJu
+gBXceiRAHRH41Hg33oyOYKy06k9Z+Xj5+kUnQ9RhoJg5QzbHCXdM4mkcBUJvn+h8PvVTsCILco0
mtuTMbMlobICl3j3WuZ2eZhVdp+QpNsi2HwTpNBW0u2f5onrDzBv+WDZfXnVOka2yhUWRcodw3M8
CownrZe8lB4DTTF54Va4HICjMuScz1EZJw+A0mH0ejZeORvttN0sKoOTkxN06Gzc+jgZWirA7eop
bdOY1W7vysUzbGTPRgD+r8rD9ibq5R4DD6eKySM8hm1h6b2iDi74Pvo0cMi4hUKhPYGDlNMolSvu
I1al4lCGVNDXJaUObmcPR8dujHVk0ZXFsL+VyGnDcJXYojuXqE/pKmTqeXAitIF1Wmom0cownvLI
VUfXiuvT5NfJoyxH9SwLUT21RjOj1qgse0l9QIhkZeQbZAjjXGh7uBAjn/e1EeFLrCN6CsvoHcXW
uJqXdY2Ej7zMlcNBubL8ewhDxXbZPqxz23rs7OgzMCzrS9eBNR0tv3uBzRt9OCyE8aobwgRA2kAV
PDvcGF596hPnWcrPGz/jxBIN6aocKnMtG4rrLBt3rZ4r3qXIdrfShKfS1jRrBOkII3NEpwBWwXLN
9nuBoyAMdkGWHaAF4CyVkcnyqt2L17ceHjOcRcFY7Qcnk1dBCaSFcXl+KTjVXk+hxxHLS9aWidQs
uIPv+HnyLQtrTmelE51kWOtdWbDQzs2gjvnMn+CEslQ2gjUXWdnioxyLpy5Bgq7kKPaDl3ZcSz6b
EIj83sH0Zs0ocomGesgqFkZU5dbFzq7YpTRxv8laanillufKld7FGXQrCPAqazd4lrUTNjZ+XYoj
5AEHxGwOXK0e1dYbYdbRYRs8s1JyQZbAIBnIcvGOWWC8thwHOJ5O13ULG6DLWYiMyf0C2W1PJvXN
HT3neghcSB8TV348IrWReemxwjFHLm0eLyQxl7Gyp45dZMC4bKbwvhVWiIZcasn5y3Suy4Rfa+jE
eGtMxBAEIE7mx0W4qQuu4v+eD0r0zPkfzgeBL01nGcf99RHhIfma/DRX/e2rfgtUwRjgdCp+tK85
AcPL35rZlqyUCGgbAHTOcOy3U4Lj/wLjjfMDY09yGktq6rdTgvuL4JgAlYCsFXwCYf1PTgl/GnbC
OWDi6HAksSBsL2mv30+w6sgtqGRkgS8HIpksY81K0RvLwoFG/K1qE/5lJ6d/yKEs87c/jAIDIiEL
cI7jkQfp/adRIKijKTcyMlZLOwtSFPfOHo4wUnShwcGI9iCUhzfFLZtjlRKh/91H9B8mrn9+eUrO
4D4wGgxMyzWXg9PvJpHo0WOv5pHtVps4xIeFe0XbZ/lYzmP9WPhmv084vVHQ7dJS1Ut0/b9/fevP
7zoDV0tSSW9z0PN+zuFMQJkKNwz6VVOE6CXocoTtGbtImSzGoSYYqPWUVL13Zf3oY89n8cZwssbe
nB3NqbS3XVb1t/YoPhhnEbseG3fPmcf4+PsfdKGv//RBeRAC/YXM7ttcKD9dHjRdUMIeMLGr+q4h
yy3Th9kYEvjc9E2tXFAxNzPz4noNnMk5dmnZPCnRM+ZyK31XD80nXytuTSdOrmPa5a7dBGuVK+mX
4+p3t60Y36g2gohDxd4lmf3oHybb9uIM+OOVBvEdfwKnY9oHOa3/8aNuYgUdtuex6g45DrmObL1d
4EgcDBMun51tTRLsKjdwOrWCUpJy2bsRha3xazpkANbKFDNTkIYxbdtSAxhVgBrmbo8TDsfVnH8J
fD39y8Tyl4Nl6z/91GS0bMlomWqOJU75+wvUmwMXPKzEGUwn+8aq5UdZtzh1sFqs0iJ/Ak0Ox6jI
6EIp6nmtku+pZXf/dJUu781P7x3rDMsW/ZBYA/yffoowndAvplazrcbw1Nc07dFC88KwbQcAx9ql
oVuvZAR8u0/ip0Q483kYZ079tHhscS8Z70GVH/EIW//w/vyHy5Jli5wfd5DL7eP/5AexEgOOUCNB
AioCR13N+ErW95k0upMs44/ZLdlvT8TEZNk+cOBjofG1y2AQfEnUvjPPv6N+vN4Zno9NaWwYUllz
cScrZmuMBz8MtOrNBHL1Hy7HHzf2T2+pWHwyxEsDFzLuT5djneapwjtrrlRjf5u97i2rdLBh6V36
PabrKhmbne0VT9XgJFuvnG/zVhGOMd3bv7+xnZ+1oSXg67KJAVVDOteSmHp+f4U1bidnS/EOKj9L
9mUxPEhR383pfKADgMl2Gh0qgFWr1KLYjsMUs/hM78y2ec3S5Dt4pnsWceNQeqT0IrOcaBcP+TKL
tzrgd1qFoY9+GiTPDFa+FZ1NUorOc/abZOvjQsZbZm0XC1c0trFKHoo8//CI4RI1a5KdNLwBc5+m
FcugSIfq7TLs/c3/4i3wPAwpNteSbVs/vQWTFI2tG1evtI9UT4/KrYbr2EG+XTejfTIdZdy1XUFv
10JXno2Dbeb8BqkBEmdYoIEjWM+i3Ln+bHH2cgZa0T7AbTkgeh/Rzj4ZuF10Y5wSXT6z2G+iuvEA
lhcYx9U7Q8KbwMnudThc0Ve1zzDGrehxjeHVs+wgLN6ZcRftwMyZ/5DK/DNdCGVQeFZgcglaSzrz
J4uT7txaQDlYnr+h++B4ZGqoBgihHuhqMzKr2jdhX36iqblPiZsip2HQMKllXJeOiRcTvtrGiAOB
n8CEUYSh+tNevMDAVFDSRlnva/hGFFGFqVo1LoRlSuxBYVWj3CF9mw+lObtnzqGE4fIYGI1r7bNo
XCIA/vCtEokFB0hNZOMS4xTU6Xsn+3BnpU6wNWcYrTp9aDJOgoGiaQ26+JZ2IFBx9UzvesLA0Ili
7M7MI6waBr0/+/inunhrhGnzXAeGOtiMtsgHFenFbuctYkUIqJXPMpkxRI6g4DgM9MQ7qGXYjDg5
dpYYBYi8LDx7cae3TjmIXaEmjuITIT+snDeTU9S7th/cA5AcCgoaWqLKqaxvOAuNWO99Y5NYo1xF
NRbpwAtnGMvT/OA7A2G6mUyBNdUPowhucDXXJ8h2zlZ4qXUJHULuI2LEybYGfztXTEVYFZtj3Q57
Bkb1TgrmYsT2JFqJXvcOktg8wFCb8muBlX+t86hYZ6O0vy6VVFTaMgbp3EgcvUTmnPtCqldrflCA
49OtOfXukQ2IBZ7Wcx8iHyBnVVMEZqT0141j9uMXco6hqb9LQ4rPUdn9Bu9nve16m7OSjeu4VwUq
q2kfqyp0VxNFc3i8F9k3wyIAiKNdTQ3REzg7NFZUORmZCvtH45rxc+lpTSC3JSRhqeZliEpKJ0k6
rWKXYoceyPq3thHmKzja29nqZ87Z2mo3Mg4lGV4VZes2YxOLyFWzHrFzQmzK8pfOy91Dx1b7ogDC
bp1hoCS2bUmzNOQESN471dZXYfBqz5RhdlH61ShrYrzUIWb0jXvyY4hDuoNx3xTrEPjRbuaAcQN/
hJBq3fcAMdHInobWdTczEfBEiWlrD2ra54NfEDGEc1WU+QCHvmkJM0G02zhNY9OpEOabXDbJJVce
Ax9BJq/ZoBDkezMcoGYFeeJTwuAMiWTDVU+3PmfVU2vA3y+kOTEuDCHxwb4Z2cKwXR+GjsgCgZ7d
bNbVQ+qkzZYhRnnEwWnsKlvdRNBgPPI8OeoSlYYtGlBre2/kmdSxrS17NZMHfg0KZ9c7jI1lCFDP
NxYPGdgn9n3XQ50l14QbHqokGe554FE0gfnvCNKgOochJ9g4L0YofG1gPY6WlneVXcfdbuq0PnvC
zV6TKfk0MehhxJa8hUi8XnxdjVGHAssK/JqVZo8FKGOTCd2UuLxqE3QEE//lMLFihUP8DfuO/ZJO
Wqxh21sHo/adkzC8/DaLmuhk1MOz6kK0Dkamd75yTl4hyGEnnV43RlKNK22m4RWUsmlLsItcYtDr
S1zp8MqsibXC6aYcuquMETl6EK+07DkVQ1K3/CL6nAMSmqph7+3cRMQQVIigkUAQzXheH5M2JnNi
CKvaOObENVYbVJedvbqazRXyc/hul3298/ux2ngE9d+Ltg8Y0WZccL0YqQc0eOhF607GzL+5IB9N
lZafvB18L8wG2kDHoNMsb8gPcm6obmAcT9iHWFSnqVhiLjLMTl0yEc9I+vA+GsJyj18JYcNWLbTY
kLUKP7C6QG/OjmGnaaDwZrG83U4EXmpqjWDt1IVJ6XSpMGc0NttdkImTty3ThmdASDvNNx876Tmr
WMZJCPt34xxVDzaZt11K1c8aCL1z9OCnrnSnU5fJDPdEFoX8S9eubmqh3UM81P4SHGXhwTezYUMc
HZUbRVddQ8OqbTfpcUBc3Uxt5+KKIn9ERUu3n/sRVlrkPmEpDxqKlFgvsphLDlwxA+Y0fapnlrU6
FOXXJJUPJaMjgGxIhF5QvzVjQcjM8KyjSwCYyiVNqK8DobV30kQvaCsNgaMvGAoL03rk2WGvcc4M
h9KvOTFIO9vjWyyuBq+acG7CPccsMkft1vUD44mlBMrPYJlPXUnmMlPqqg3D+as9+cRAbDe6qsZa
noApT7eudid7U1kmFSHd1B+o6/xiuIl+zNjzebTQZppxsCebnmtM0zIzAyY9OyYn041RMnYgwFNU
rz2S6rzWVJviHxsydU0+g7zXiHp55cZiWLdW3uElMw0mTYRp/ENjuHo/mkNIozQs5PtGpyNhKEJO
/kjLU+cN4RufV1kzLig/Ujh79xRkEvxvVM2nD1JsyiCkQASC8STM9yJrSTfUiF1fs9ikwEGnxiM5
YbazDn6A7RSlubeiJFR+CqefbgNl3lgqml9C7nyOOHYY3viZzOIDtp/uobAaTv7OzBM1CI37vizf
zMkgNB7UtkWulWQZnpfbqm5uRdrKaR13ZjZtpJl4O3RvWK0DwIR9xEfH+iWmN7KZ45ml8DWJpH3o
HDFwGNTfEyTodZFNzQVjLnczh4bPVOUgzsANAIjTILla+4rKnOabxsq6NnJtPk2DXBIpDlBmLGn1
xq8Nrt/K8lzsgcJfj1GiqcA0w7cgLT6yvmSTnMzVR+guLo6qXFJguj+5YSxftdeVx5izzEsZkIHB
TLYRTWffVXGwyYNObKWMD0UYITtaEL7+fg9s/XzE40AMXI+gj8OY+M8te/E8+aUdgWXUFGvt6j45
SZOjXOUsiOTGYPaqpm37/7g7s93GtWuL/spBXu4TDW72fEiAo86SLMl9+0LIHfu+59ffQdtVsV0n
VUkMXBSuEeSgymVaosjNvdaac0yBA98j7AL+nFbh7ne7o17pzLWC8nZbc/OB4y2HX9Xun0sUBfal
rZuUJwYqWe1z6S5YyXzIuKP7iCc/k2Rlbai2v2O+5y8yuBVTojwJPwk9xX0tff/PBBHjL3pIs77w
Xa+Cb/T2i2f7av/hD/OXLuRp/VT0Z09lHVXfUEjjv/x3v/nH07/byySY7931Mf6Ot5/d7eOnv//t
fF88PrnJ/n3C39jMfPmx12amfWApyOmpXRlcESuhUDS9NjOtA8T2Nj21saASEGb4zjebiDhQaedY
UD0pVugj8a1vkgf6nJRgJADq3xwk307ByWvd/DM61A99E5kmq6AxSneP60W1xnbWu8ZeaiQmWWsu
ZIzQ2BYhZWvoI3ZvtObM182EaAQ5nw62e9Y1/q1kGRdZUq/enbK31/RHUscwSJOq/PvfRtLrx7bJ
y4ugt6nbZLwp1NYfX0ShNxK2eb+krRnvswjuIp4bmT072Esi3Nmr+sk8M42bKFP3Qa+cM8+5DlFb
TkzRRRNfhHed25y2abStIuN6UMihaQJiA1xjihTiovOJFbXZX/JA7aeJRTiSPZbK7r5qiLBxVZZq
bYx3k6ITq0atnLbxBTHOFuXMXlWiTVd47GFL8VTV1jG7Me7+EHk7OB2CAKLkpDbrs1IEYO1hYMgi
O0EgQQMyRD1vlOyN68dAVo9Ktzi0dLAejLeIlUWS5yjFERUWmThOjslPvUrd8DTKRrxSYz+UWADC
wJ3nhCNPQ0AlPNvyaVdlG2E0S1MwLdRarMXakDHtxvKievVtjikFbVgxLYl4PcS7ui0HhQ4opWtd
uVMEnrQH2rPOsR8bvYPUZAc7hBXXVJodOQIUb4F3q3vSUVsFd02TUZW4GpSJUJ9qantGVhWXiBzs
aEKSZFhkl7nUwIsQnAlJlSM0DOHO8aSJPjaKHDUTi6oRyIN7dcFA/sjrR9xo0FxrcnLiU1LTIDNP
dZUwpNjMJ3LFiM4zruseDKRs3BbgLETDPJ1n3i+6GX9x6RumKSvGaOBhqPB5tSx9UyCEK3kGw4tE
hMJQllM2ga/+TJvlPEAYXtVsr51AP0wTVG9RHGvTn1/76tgOft/eGvHHioqqfbRrKXTXP176BjEg
bhDiZFacYdNIpbEcfMTRkdtvlJgI3Djwm6nWOxopwRVy04zCtMquspHQJDHEnCTsBinQd+z+KuxQ
PEtRDE5tU8Y3G1sXRaFcVG2+rGXfXOSyfa7n4tINAHXjkVQmdViAlyrnI39gYvX07YULCwRhRq4X
vxoi/PDsfHmzPKIszEyKTb7OxzdbDIPTewO2cdEF5M+n2yxJhrVtkrOim5tY6zAS48VRLPxBeatj
LXYfckEYRp9YmwYxxIRcl1/09fS/+gRUXWYJ1pktqPKnzmjWpm7hmT0D+7FaVdN6l5eE7fBR6dOg
iK8Gsj3DkeNPDdmE/Z0BIEuXLpBHqos4RXZI+IR1aGb2XSand9wotErKS3VI7qI6XKMqnqHVBghb
oaBusd6FEfVv2hsZHbL0vBLtXRCLZ1SpJMpB5UcDid8ClLN2YrN4kJRCGBhs4EJLMYuk9VEGts7F
sluStzztyvC5V0d7CCJXXZYI73a8hzHGU4Wxonm+SwYMigEFT4wWSa9Tzn/ddf9x4bYEYzpCYhUd
K6T1qTnLsojbuOfc1S61Q0j7fwKkNyNFJe+mdn0fWOpSGYI7Kh9eRAqOAADSLI2Do8Iy7lkot3UI
3f/n95T5eRYwXmb4y0xLY5/GC/z0TKvN0lASmXsKUQFQBH+jQbQ3cQq62PzVZjhJbF2GWdrSzbPT
h0a7AmQlL6BwLWXJeqglcVx5kEKKNNj6vrRJi/rYSNLDxMWzIRMTmpnOPByChzyrnzOtXAWhhO/Q
oi2ABGCiucp5NQ6yY904DbAOh3q/SfvwvArPtaHZOLr9VCrexnUY57FhBQ1G/PwUCcSu9VFoafa5
ZXanFNxncd3O/QDRkY2zuKqHB69RjpKWiMksI4nOkR8L0Z+5hPf4mJ1wDQyndu6tpN7caySeTZT+
zHKTky7M5xV5PSJCmBSl50Y88BddMothov/q7P+4oNErVZGrjaB4hq4f73E7Slq3iWntYpuywMFF
d6We0IGRjy0D5ZYdqr9YQscV8tMKylRAtXSmLqhKzU+fdpi2jj5Ql40lM8+JfsxklcPdy8cbVepl
ZdOG6fsjLf/lVPIvlg7UqIyqkaXyX9SnHzZPsItpJ3WY0HjD4cYtc2RyFevxz6/nH9yu4/uybGY3
bATZ3VufTmlOTdZKLstmZsKHkrBCGvRXZgH+4kueGAgVK1WZK0jOllmoDFziBNb/4jWMZ/HzWbbp
kwlGgmxKf4ASAoyRFPjLALAGFFZ9H24Ifz/uoN2On28QiFNROxsZ/aSr+GdVqSGd0rxw/vPXoY1z
7vevgwkf3QLYODw2LR7en1bryhR9ZJiY9dHtczH3JZo5tFsIlqjeIR7UK0MdZEZ+1p2a2e2kxHgz
gQpi8JQXFJdGcyhcUcO0Mo7cqFjXRewsrNEn0Ms1Xvscr1WKoQTnsGtyfJJ3WrFjst8cwia9qFER
opIqJlJon5t+eSpn9lHgKoj70Tt2fEBYA0odJqP03BbJWkeyJHDrzjBWdLMug7iTZmh5FG+JpO3K
SDC/hYQn/OKeoOD7/IEJqlTGFTK7ewIZqDM+XpuiLT2NlMsM5yPofPZhM32o18y+SUrJBRt8D2ok
61pZbrSkv3AApQRZnxMpy5hAd4o9cNBHDH5IZjrluIus0yDu1p4vrfJMvQwaYKbkFJtTXUoWeOSt
VSpfStiKfAWj6eACjAwQ3pp2vTAhcwCvsN3DxIKmVysRl6dXesasqKp969J4Lz0Yle4jHSgid1Mn
OeKZWiy8gQ6MbRLDRO5xf2UhGgfWqnjeURg7BUZT02d7GtNXmjRlHQNX8e9JZAIRFGhnppziwgmw
etqpjP2dd76hqx/NGi8l3TIfvDvFbkmKoKGjH+kAJmY0rpvrLumTO4Ik1GM6d2KWZbJyCU3xMkVR
oHqEj3HqcPFobWdea86gHFlaeEcjGwC53Ac3TYPlT2C6SxvFWaatFqyyRj7Jes/Z6HAJ8YKh/euG
O8Z6E7N3ikOiqlvGgPbU8A2V0NSBKAalREFpng1ktabCPkmSC0MBGpls2aoco4VYGhqiL8VXj7XI
bHAIkv8sS/kdLmMPfHo2dxg8WRWskI6xON2f7M5yq6s6BB03RJ50hiAzm+d5Xy0UxOzXkRzK8wDO
bSj3FmY4BQZf7w4Tu3eaLZ1DZot9hKKs1ZaGNXLITXoxdnfthx1dWyxYnpCP05RuXVJx4av4hzoN
6eqgKf3UzxwGshLlTuYjBGb+LFR8+kLKZwXZw8jUblX0Mm2nN3NdDXcG5VUjvHsQSGxnRk9dR35D
WbvXMRE5dG+JjG9MYIKer2wiQ9zrusCtW2uPg1xvO79LjiPPmiuxdxS1owJVPiFdYYp3iohrwgr6
iPl7OrDvgF91Rh/4Qo31a4hNMBI0THVOfQdB/CGKGXQbBIeEDCSdkb+RKYeMR55ULwaTH5JKIbwb
ufIFU8zen+Qge0krTaDwt3eMeSDDdeXcwWYJy1+bxZ5Gp77yd2hsEDv3DtJidSaIvOP10Bv36Q4a
Azveqdp27EwcPbXWbp/wUuMhugoLsthKjGDwFaK+mAWGFW0CESO6EBq5EqnjYJSUsXGpcnxo2mkz
9aOoWSQW/TQpJBADR2+5ctq2R4BuoMSl1Xjo1Wa/U1oZTBDbxijhPOrB4M3Zl1dnRdfAiGxqfEVG
SCMfs+q08pBDK7U/OtBdGZZnz9Sw8PZ+r4fLWImKxwxMCROzLL4ZUl9cskNwp8A8G4Yekn3clX47
LaMoJoaiQLbr4O+ldBSzWE7uM59AO+R7A79MJURCzyu0fJzusfuurHHEK3f1EGfszOw8XAwO83Ov
ARM0BdOENYlzpKxdao+NYqLLbRq7fjAjLFZ+a1w37Tj04olCihutXn1V+k6/KqrAXtGOL2e258lL
I/Hcm3QYmX96c04PooIjkZCJ4mhMRBMZ9SECXPMQ8qJ96NNAVrWhhZejkT0cmf0WYto1Ohimbmk9
7BuXETwylGNMW84Ml0blA+ZXASRrFXOlSiLhQcLSzv2WzWVewLz3KC7gjB2rTqHPLc2hn46XdEyh
quRzKiss2FR+86onOy1GxGEGyZEIxMXoBS99cWwjQl8wfVoadfic2faFppfXsNGQkg+cLSykW8PR
rmN3VMUYOyZHl5lKvnbBUJn9Lo9B1LO7xo/uUqYeMzwyGyIVbqDVEMBoZiee7/ezRMDmGeRIXaSx
SotTZczTe/UDo/E7R0h3gcfBVPSZtAhA9DYlQ5QMfmije4d1pNaIInaBlV/Gbn2MAAXkY63daxL8
jrI4V+gHz4dIvy5sGydjVRI6oW2gAiwGnSFBwgAMU1k581zyK5rBmQRS8KxWTKOHttuqZbZslPgp
1zjXRC5usKVeQoS0mDiK7LhFhp1oujMRGFVB5dlPiRtsB784Yox90+Ezg2TlXrY56L2g01mHcjyz
iGdOU5BVrKhxgEWQE4NHdkOU33PhoULXZPtJDxkGINpaSL2HqYH1QG38NYHsxIsBueMqOG2y+LRG
sz9PEo2TXXtLjAntpBgRJjDVmLA9D2Fx0vgBPwzvrddJrBnMw5EKGg7STUMpn5TpvEjjK8bsNiDb
3OUZoqAtY95Uwt7UQZ7PmlouD+OOiEPSkI5YUVERR/JWbq1iTn/FW3j4yxlnp4jo1WGrwEaKIVnV
6klOGHkmArCjo4cYAci0FtplWxBH5qWnYd7cUpBU7Ip8qKdp8wR3S6wHPdh2mp1hpKAGjGVlx8V/
q9r1RSzSYtkY8fkYTecN7rro9HVmgIr2ZR2SqLhqfOPGS8oQgRuYFrJH0RcPj54mHpl9+xMtr6+V
yr1MA2oZLe6JkdVIgsjgnvXRVSaVd7RJt3WknNmAy5uYGs7EQe0PZJZELOc+uAhFeSbz7F7rSTYL
jWab8Pk0BM/7TXxnNcG9J1c3jW+dg4rASoDlKA13uWZuKtq2eAmLw5Ty1vXjC0+3r2wRnETVmBpO
Pp8i+nMKR+4LjwjNHgCj0QXPUZ09NiDLmUvsU7xrtPayZSjaRV7TGSDee542ZA5yh9RKqICsainR
iruhzhFSS8k5BARCTwXahcRmN+GUUymsL4KsPA285tpsOS2iCHouXgCDoqVu1Hx7SqlJX8ioloGL
Fs+0hr0VtReqyczSbZ/ZtuwwpMHfbmkIILpdBipVsa9f5SoAvsJAnp4QfuOJ4HEUiM8ZYi9SekPU
9QVGUQwyuaE9Ral3XxntvWhs7Jj4PSzBlYEGAHcIzt2yXqchiOjSak7CcHiS8iafpQF7SsiIy0bL
5Wlg2zup6Z7CgcR2NlbY4tZtV24iK7sqtOYudBv6BgYY/qaXb1LJ3nGJX+QGjSEH+B3PZu6VgVam
nrhPekl2HysEgqjQuPDlhAk0Vv58cG80z3mu4L16MkVC4VfT0ObRksXZmfAMKHwGAcutJc9yFd+M
PxbKRnsWxcFTEoDrZjOnTFScD0dFbZKg0iP7dwhiAbR5FZemMuGJQFo7qvRpwV5iWnsIUXnOSjjf
KvTvvkjWEWfhME6lZM4gKSRZBf272pJUTB3JQwyLSy2ntEyw7noaA/OwU0HP8JAxynpmeC1WpLhY
D6ntoaZRGUcylJw3frGMTOJq2Rds5bp/QsF5JErrlm3acVroG8XyL2CvLz0lwZuvFZCUJXOZeU01
dVVxXpbdsxUQceg2NAk4gwpv3aucra5Ao9RixZgif+LmaTVIx7KGf2GQr6uqjCZJkrHEFuG+ccJd
SgLCxBg5g7GqBNOs1e/VJj6D1kGTObcuTVxU87oHJZIZ9SPmA86pjI+9MRPybwZ4i6MDBjS6mPlB
9RiOQl5A9PENxFTKkJp1RG8z9gJR0rGZT2H0RCa8vUG9IJbbX1lOHl9XNKpXtUD+h6iFyZ8fyNe5
1Zwxk1eR04y0KwAkchPv8oJOmcv+b5LmVOdy2l5KmTPsFN10F3kVD6AQtWBrRNi+QU54bFdrjNEr
W3GxGuZAalBLcI04yqOTsiIYnM8jFT0iq4vaT2GmBBeSrMcwccv0yE6VgU2aFwXxLE5x82FYGKrr
PBa0382+50g5z7cCkCIBjCS8UBAgImeRjfAbrQTEgqs0hKLuVr51ZPst09sypFDxOonYynZ0yWeZ
rq7Vgdp1Ult9MYnJ4ZCmTmYbs5BQ3olpmBlbdt6U6gt3wQd4U5hVNc3K+iKK9D1C0UmtQkuiARzu
iazJdqXLkiZXbPQM2QT6AXRPtrx+1iMkmwo7vCgyiEaNZ8oTOm6C2k3VJ2IgDaKXWPt15zpy6EwI
4a4s6zR0e7YAyrBhilBMIzgxu7Jg10CUI/DqIMDI51M6dLLMFtnLthTy4aRgSj+JRu0pDydtdNrc
mn3aziWaydzb/j5JvWcnjqvjwcnpc5vycxfoj0GsHINuBCPQDocY+R6AszIlwVxixTA1MpudPepN
7H66d9uio0cwI7NMOemRbjBaQFmeT9VcbcdYsU3RV1PsM5AsLRuZGeo+cEf5wnTdeGXC/btl4gLi
wsZpGdfsRexCW+QmZQWM3HKdtbyPuijz1SD0Z24OnbZUEKxdN4tWnlR0h9ir5Nsm4MOwtSGcW2U7
kACudCdM2rrlEHuHFPaQpslQgHBKcyGyl0ZflRMp01n3mBlrFT9WaY+K6ZgL02j9wwAP/RJ17sYC
mWBVZnGcKVq7lGRt3UQwYWP3aSzcRV9IU8Q1aJMScSs3lj5Ne9ecBbUprmXgyuM8B+2YGFaQiIaF
2YGBCUlNPs5sdoaCEuTQJQKY3D4J4JmUsUkgI5VthGigurCU2aM+JxkqlDhqSVR7atLmttMBWrfV
w5myho2S3rkGO7YRFNUlXFpuuO8GgyCayieToPLuyNhBuyGUCymB1Gz2OZ2koRcAuG657nlcWfpN
isl2YrBFW5QY96ZKDqcGs/B+GMO48fQcmvWdJ9kwe1rjuTIhVIeoMJgi5eki0wkdxKR2yERhbJGW
K/ik7bTGcbrtA4NwXwIUcs2SQN/yeMiKmNpWNadOlyMmcvuM2lLNpmVrhdMgjcFjar23GdstU276
aoEPOZxLnUJnxyFqMPK8cCrirkLvPTinVta2a7RM0VHj5ag6FMwIcq1Xa7mt17GwpgMl9HY0Vm6B
nOTHWWCCjjfUJ1vk6jwukZVKITwZNb1NG2wGGeLGRDYvoYkYk1FR8qLpzIeCfrPUw63lt9lptxpi
tlrRQL4yHDUmkAIFSGheEBFm4x5j01DF3bSEZzaNfCoAS1uXra6ThGGby6qCJaJiGoZHX5XHToY8
xcJ510+CHGJ8YJbiXC5SWDyBVc9djG5mCMgKrxeAJBypJ32cxepEI/QYpIo5JwrEWcHdsadVaMtz
ewx/twpqe19Sm3USVwE6JkdlM45rcMp85hSXfI2/WCoXpDIvrTphkhgiYOoqbYWZfmvWMOCzPF51
A5iquAZ6FgBHr++kgEGyqmBpNNEDzsaCc53merPWjbaeZQZJIAw9719gtATiSleF7x9b2TpKq2gZ
uvJAaDriXmzUU1mA7ER22bOLpu5wWoUsiZTnehA5zs5Qg3kTx+Y8gSA+d2VitKU+0KinalLpIxJU
qtY+IomwWvadpLH97ZVxXYXSU8hc+E6Nd0+Vml0nqvscLS+BQOz1ugwJEz5Kfp8a4zxP/MtORktH
g7GFe46Yii5evS6xlLctifM1erk2vgHqXs4c6jTyBzz1MPc8FWrWqK+17WzfloM2r+SimnuudB0k
3VOR8UTvSoGDPkLm6RE9jtIFyljEXdNUJCUI4xlxtYEB3XQJ6pabJU+BByWtEG8HGWkJsbG19Tqd
K4CLH3rkizs4VeD4PLtYlcDKV0mFXGfIsjMnUYKTJBdneWD1GwZGkOMksbIHCTFfG2unXSbAs5RS
eWhyxFlZ57eOpJmAyl1qlarNZrLcRds04QoUYJlmEqwqR4qeccFucCKTzmeiZHDBXf2iD/5D+xlZ
BpQpCyvAqJr4nEJVayWKQp0ntpEOD5JrzltM6bNUi1jiHOvi583uz5MN5CH4WaC2oQ6xGHGMLd53
2gwrrIdwMBDP+4O7MG1t18YmkF75pG2PurhcdVl3VvvfJjj/Z1Ke90qefxw+paNUpnwR9HwX+LxK
er7/8ffQ+6iqNdqG/rVz8aIYdUNJKv0ZVekffz767tN74c/bz795GJUDzcIsMLrADJkJ6TfVj5AP
GI5hxkHxw4BG4xvfRD/mwWhxYbzB9BJoyvhi3kQ/GnAUsE/4sgwhI1fQjf/Ewahr46D93RRFRldH
R1lXTKx8KB+MTxOlsugSNReoRpra2ogisQ6dlImtJ9FbV6v21DP1eKkaeXjR5zwoE0w4xKOG1zhQ
yANAyW1n14XO07NK3B7/bBDveiOk/VSm+hniN1KVGdKcFcmw5ympL8GJziqrtK7SPsp3yPzYqLlR
czykYX865G1zavvFgxOEEPVT6raoEOyn5BSSog8niOWTLYAszyvxmKWqT189PcUpQTM4N/JL19f1
VRrRJKaVOQXhEAMyGU4TbxdnurfodfzgNE+xd8+l1jbmCHHvgoZ+q+43C9UlyCBvQRV4IdtvtYqv
DBfspZbSKMBUpM8djQmKkeNZkElvq6EhzaooR2nk0xzU5RO/k/Jpaqgk0g/qQyTZKYQV3AkuCuJK
8FRTcUscxg4OZS2M3Hu/1B8yX8Ep4KvN3AkDWgGCPm/e5jZC1UZZIz3hcZNEZ75aQJcp+kte/Nxu
pP4BBQXmBoewnWMxJIhjfAIBDNAkUwLhHdJWrGgZkQwFWY6nBD5nBKDpcVWHh1KIK7Rrw/Im64HW
4E5vjloNvzbQgnSey0N7VKh5ujHKSIXt34VHrS6ZW+JnSTFxBLYa1VxoCRgFmInx2sySC6z5uzyQ
myOy7fJdR6tpUpW6ejsG3DAoRHk2TXSqsdqSAyDXCJBxRCBpkOlCBEHeHhZazvKegJJUEa2vhGue
+4IGJNFxKDtjESEOSShvhl6+RK2aHpmksPB4b+LTpOo3rqZTmQdA7iS4Qvx9JCZqhF52SMsFH429
kAPiUCdQMcRWror+3CaHtzUCa1Z1MjVh6RjPLUiBuRsW0SLw5Hu0RsbMZVeN4YEdeFAp56VzJAwp
2HKuMrq4qYWSFj9apqfoYxU52/oNc1gBEAwS+LDwUfPgoAmzAZlGao8TYcTQnlCTGWYOaqzAtdlo
tQRbtNeZVMGG6YfG2BdVwzVouvFSqdmveoD6uCZkRV431BHgT8px+y/inSVH6coQGaD2EDJjUjOt
JEKGT9qoSEMqimoTmvaDksfpAn2DODJSUp9c/7j2irnbAt7ymvAiaKA5j/tSYhEjNVw70dCsm77M
UG81+JIMlN8h8oCl1xQr1+uik7ikuQPvKL1DLU42hwO6ndlO/2hEAfCGSu9nBNewOSL5CgrRIWpw
hCGhMC4zOzwKy3TYaNWg0rUS1QrPSzrlLqlWXGkwiJqgv3GYD3pA5aGmFmWWzKK2S7bjYkpDKxFr
quBqFcJhmCW0Mo/LIS+hkHg9kHdF9zhXphad0fCh9dAVMM905iyqAvvVNUJKeschMTkOg3jbON3w
XHOrXJQZUvlJTMAzwBWvu01aZdzY2+ncQdq35UPKwDZBgq9dSLRy15S3nVeJZVfXCgD6TqKdqeTz
NI3807hNghT6iROtJRTsiy7LnJNMyS9loqjmlivRI4vc2uBC9jOEH1H0wv7tn3OzyR9dN5SPq86k
TSXrgXMvG052ood2JTZ2xeHByLguGeWt3a1xNaDWyoBXTkAgG1OXXLzjXLjds537Cvj9NGRB6iX/
WreyYcp9Hxi8q6RbqbUhn6A3FLtaUARPAhMaLVp9xuOaoxrNrDQchG7kREWEC0ZFuZSDwLr2XGeY
+JkC/dTP03kWynTeGrP3z7wyj9YyGSU4yGTfOW5V15xang0kqxlSY8VHmo+ekHApFA++Ipu6Xcw0
nqTmjICBuqGZUTYMNWNJEICjtOa9LTfhUjYTec3KZZLfGSAuV6V5UVZQKRi1B2lhbYAQO08G6RRT
pSNFZsJMLGfULWucI8Wt6J6izPJSO9wThubMrDQiDbpG5qPRNickQAblFCjMky2lkQ/1IszPg9Cf
tQronDJjiwsaBDubBT5kJeMKmdmuSkXXwruakmLYPAgL+qRaBuLGodkJgciBRm3bCdnDCICYYGsd
xRj+JW/J6Fm7KWuEGqy85tzCHjk3o4p4j4QFcB0MfXkr/EhcmVgEGHEAwk6ZsIHc0qaaSXbIJKwy
bRUwSrsSKV5L7H4buaizPWsLi0JK8Hhpq8G0DiWTKVWSwonpz0wspANgJfS0Zxoyf2YUwaHFo4Yn
orAu/LJBbtbXoCvD4BRC4TZwlLkWys2OkK5+3qAxmaR10PeQl0Q57VQ8czEWYYzhPYlKRV2cdgot
PLlG69qhgr/D9GBRkNuU9p5lTNmjlwvfArYTZZ286bFYkZuRtFcgj6MTzupeEr1znIOSPicfMDoz
ixHj1+DKWFhOCCNIohLn3fFEM3fYl+GCZw2PWYLlQbJVERPs0t8UqbEhTCydtmrmLSgHmqNk6Oj4
t8QYOYE0zaRs3vtwi8Y1dRH2ETe7GOZtxlOWRKLk3slz+GElOXVjNl0z+BtCweh5w7pdU+91DKzo
14UKrFaNMNR5XOk5ZqWknSsVza7Si5dN39QbxwAVjC30KA7DOyc1HgXtjCEc2SZc06L3iiuttpVT
rTfOYttIHxg+UGIzDaSqcSOMAc2ix1kzIUCCQZ1hx+eD7vprCNyI2YbcXpalRR+5L3a4lEuEknI/
a+x9AAp5mQ3oZ5H2ZrPEtW502nXLsJb30cAKL+g4xqTcYPjCljA45xIEtdMA9udKDyT5ODbVcum2
EkF4gB63mcGzZnCsQ4SH5TSLlLvS6f1TTSYqWOdHr8t+43S+su9BIs8GuOZTLeq09VAhl2FE0sE8
mstlxlzwZb/9/6Y0eeda+MGL8F2WP7oIXrTwF+l/94++6f3/+kAfzA0PaZ2wrzl7IkgveV+sIAv6
VOq8vKQXY8XPjhDtMWnWj3gfNJX8C5RgZNRSl/CFFCtKE/ft20I5EHj2ofKO/8cX36a0eneG/tU5
+Pnb+9H18eNxPryB/SMpLDO/rAr/oXp/CrCujpCYD/XevzgJn47x7iToByYkGhQm6uu7pNJ6dxLM
g7GmhHf6cib4F3z79zoJ8C7H2vSrJwHjEZWrMHC48IXW7MNJsBUizrniXk/R73cShKWMJfLXToI4
sC0IGzhTXk8C1fu7k8DtYBokziBH/t0uAXAWbx/Jq/D7+7Ly42Lws/vAwH1mIqN//ZDpVb179zZv
3hY8sMYWxvjFFfJ73Qds+Ebb0dcuAY0VUbVUjcv99evDSRDiQAYNQ5n8+717y9C/vBRqB5oKJ8/E
1PYX7946gMw1xhu9tth+o+fAd/rYlz581TwAkWUaWPY+furageDx8GJ2+b0ueUxH6pc/dBqTbDVN
cGivnznPknf3PZc8qlw2CNrbjf/bbQK4YD87PP/jPYAMXs7WbR1T8MvXxz2AMA7k0Y/Cw+G3W/QE
xoWvLnoG+zyVL8t6vQI+PvyFyqJngZyyXi+13+i+V8EB4tj40l3PJhjVOV5GNPp/sehx/WOYAJnH
5fHt27/bIqApZHR97SQoB2O2EM+2j0999jyAlLjB9N9uz8Nn9vU3rTCdgyr1dt1/WvnUA0tnWVDx
7Lx8/XYrHy6t0T3ztU9ePVBZ2sdp1ffr+/3yr47kfs6Q8rte/prAvvXVkyAODEAQ/A9B+PjFWX1/
EtgVMmpTDfO1zvqNVkA64F9+8zI4AlmHc8lS+vFdE6RAUaj+fhc+ZdjnOe9/8czHsa3CefvrfY9x
ACwOECV2vZev3++j17983av2Abv98WSOwFC+ftj3gEgxAIn+sxr6vZ5930kdX1sDZfZ3OoX9t7r/
44OAk6SqAmyk+XqS5P+g/vk3lorvXcWp50ePL/1E/6l8x0f55T/41m778QBvbbTVI8wO2oUf/uHI
gX499NN3lso/PrQHXlp97775rfX38nvefvztDf74qz/8rm/v6ttfLv2nYl88eICURyT128t8JbL8
eQ9mbPDf9/lenvX/fCF//9uHl/lu8f/ZcSf7Emr1A63b94d+rR6+euyfhOZ8P7f/3aue7uNsn3wM
MX5d9L/6mufxCPGWztJ4/4l/89ZJ+eovWIDQjnzp6il5Gvz9H4fjnz6ce/FavHz192xoaNfx+w/1
rRv45QP7bv0pCUm8tlm+fOQ0vgc81H940a9NvK8eejveV0/l+yO/7RO/euQT/+kxTpMPHfi35vNX
D/1n9vnaUF4f8V898EVdPuyTD+f5rWj88pH/PSnZF2//y/hzFtcYJ02599WXP96VVfrtOOMD4q2Z
9NUDb5EylE/vD/y2Q//qga/2UfT0x+P//JmWH5fwtynQV4//kmrw4Ur53lb88qG51/1Pi/j3rcvP
D/5Xz9fvM7gfn7rfZmt/9WMftxTjv3iInvbFP/4XAAD//w==</cx:binary>
              </cx:geoCache>
            </cx:geography>
          </cx:layoutPr>
        </cx:series>
      </cx:plotAreaRegion>
    </cx:plotArea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_xlchart.v5.19</cx:f>
        <cx:nf>_xlchart.v5.18</cx:nf>
      </cx:strDim>
      <cx:numDim type="colorVal">
        <cx:f>_xlchart.v5.20</cx:f>
      </cx:numDim>
    </cx:data>
  </cx:chartData>
  <cx:chart>
    <cx:plotArea>
      <cx:plotAreaRegion>
        <cx:series layoutId="regionMap" uniqueId="{44BEA667-127B-4863-A0FA-F0C531D3C572}"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7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Aptos" panose="020B0004020202020204" pitchFamily="34" charset="0"/>
                    <a:cs typeface="Aptos" panose="020B0004020202020204" pitchFamily="34" charset="0"/>
                  </a:defRPr>
                </a:pPr>
                <a:endParaRPr lang="it-IT" sz="700" b="0" i="0" u="none" strike="noStrike" baseline="0">
                  <a:solidFill>
                    <a:sysClr val="windowText" lastClr="000000"/>
                  </a:solidFill>
                  <a:latin typeface="Aptos" panose="020B0004020202020204" pitchFamily="34" charset="0"/>
                </a:endParaRPr>
              </a:p>
            </cx:txPr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chemeClr val="bg1"/>
                      </a:solidFill>
                    </a:defRPr>
                  </a:pPr>
                  <a:r>
                    <a:rPr lang="it-IT" sz="700" b="0" i="0" u="none" strike="noStrike" baseline="0">
                      <a:solidFill>
                        <a:schemeClr val="bg1"/>
                      </a:solidFill>
                      <a:latin typeface="Aptos" panose="020B0004020202020204" pitchFamily="34" charset="0"/>
                    </a:rPr>
                    <a:t>6.554 </a:t>
                  </a:r>
                </a:p>
              </cx:txP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700" baseline="0"/>
                  </a:pPr>
                  <a:r>
                    <a:rPr lang="it-IT" sz="700" b="0" i="0" u="none" strike="noStrike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Aptos" panose="020B0004020202020204" pitchFamily="34" charset="0"/>
                    </a:rPr>
                    <a:t>421 </a:t>
                  </a:r>
                </a:p>
              </cx:txPr>
            </cx:dataLabel>
            <cx:dataLabel idx="1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650" baseline="0"/>
                  </a:pPr>
                  <a:r>
                    <a:rPr lang="it-IT" sz="650" b="0" i="0" u="none" strike="noStrike" baseline="0">
                      <a:solidFill>
                        <a:sysClr val="windowText" lastClr="000000"/>
                      </a:solidFill>
                      <a:latin typeface="Aptos Narrow" panose="02110004020202020204"/>
                    </a:rPr>
                    <a:t>1.124 </a:t>
                  </a:r>
                </a:p>
              </cx:txPr>
            </cx:dataLabel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1HxZc9w4su5fcfjlvhyqsRAEMDF9IgZkVWlfvLb6hSHLMgmQ4AKA66+/Kavtkao1tk9cx43jCods
kwUigQ+5fZnUP2/nf9zWdzfuxWzrxv/jdv79ZRlC94/ffvO35Z298QdW37rWt5/CwW1rf2s/fdK3
d799dDeTborfCMLxb7fljQt388v//ic8rbhrT9vbm6Db5mq4c8urOz/UwX/j3rO3Xtx8tLrJtA9O
3wb8+8uN1bW+efGqtTdFc/PyxV0TdFjeLN3d7y+ffPfli9/2n/i32V/UIGAYPsLYOD5ghAoaEyIf
Pi9f1G1T/HUb4wMUY8Qo51/mPL+xMO7H5fkszc3Hj+7Oe1jW57//Pv7JGu5vH8BSD16+uG2HJtxv
YwE7+vvLo3AD2/DyhfZt+nAnbe+XcfTm87p/e4rAf/9z7wLsxN6VRyDtb9v3bv0No9PWfrhxH+/l
+2nwsIOEoIQjStDnD3kCjzzgicRJItnDXbSH0g9J9DxAj4buYXN/5xdD5t1dcxfanwsLo5gzGj8o
jXgCC2iNiJmIUfwXLvjL1A/K831xnsfky7g9QODyL4bHpb6zbRPuvmzLT7Bj7AAliIFBTh4QAU14
ZMf4gQQDRzAWfykK/TL1AyI/ItDzmPx75B4q9zd+MVje3dT13Yvs//yr9eHnGjFOEWEM04fdh81/
gg0VieTw43lsHqT6+H2pngdob/geSu8OPh786xeDKb2pbz64n+lmqATt4YngUj6HEE4OaMwTBvr1
NUh48HAP2vMjAj0Pzr9H7uECN34xVLZOD7V+cW+jV4jUdvf/+5lKlBzghMJHiOcMHKYQqAkmEsGe
WrYHsaIfF+t5oP7DY/ZQ27qDdwe7Xwy4U10MP1WbIKaOKQWFovirujyyd+JAxoIi0LWnSP2AHM9j
83XgHhpw/ReD4k3rb29+anpDD2ImWSLQs1BAoIYpExJJ9hWpx4btB+R5HpKvA/cgub/+i2Hy1v5c
XxOTA5mwBLLKp7kMJgcxeJ8kYXux2fcFeB6DL+P2ILi//ItB8K8PbljXn5m/kANCeCwp+cuZ7OUv
9EAwyGyo+Cvr3MtffkCe5yH5OnAPE7j+i0FyduOAIPpiwH9C/kIhxGKIsvt9//x5EiODe8cxAbjI
84bq++I8D8iXcXt43F/+xQA5vVn1z9QQfCAFGCOO0bN4EGBeIF4WeM9YfVeM53H4a9geDHD1F0Ph
rK21/5lqgQ8SERP4gx8SE7BEj0IpDOylBP4y4WDAHjvu78vxPA5fxu0BAZd/MSDSG9vdND81AUEH
kKEzgeJ4HwMRx5Aa0j0v8SMiPI/Cv0fu4XB/4xcD4nIofm4eiMAwQXoBavFgmPZcd3KQYBlLzCC/
uP/sKcb3xXkeki/j9gC5v/yLAaJuPJRSoETzM5NzBLEr5BAQ1v4H/gQJHFNwKE/N1I/J8jwij8fu
oQK3/peD8h/KOo/LJk++8j+talGoajHGEHDwnz97boMAl3J//QsbvGe5vlSZ/rM4z0PyZdwT0f+X
F61e69v7yuKXc/n/HslSfsAEBzKRARP11FdjoIA53YuYfkCA53f768C90w/X/5ef/icCQ3H3NVQN
735uWRcdIMEgPP0SvT71EkD3UooxOIkH9UB7VNSPCPQfQPm6lCeLfFjj/29Y/nOt92tJPAM/sPlc
S39U7v323c8Lhzr/3tAnNd8nFuCLbh19/P0lVKAe2bL7RzyJW79YkAfL83XA3Y0PMFaAl+ESTFry
mY5PgECZ7u7v3Dt9lnDJYyQR4wmG6lfTulBCgZ8fALtFECfggCC7TABq3w73tyg7ACISyK8EJZJS
JuOvPQyXbb0UbfN1I/76/4tmsJetboL//SVM0T18615MDoU3Cu6PQXiIIBjkMdjU7vbmFbRJwJfx
f7XM9muQgqhSh+nEcHSTyAmndSD0cCXGpyXD5dmjzXlmTowJGJUn0wKPwVmMY4g/CcGEwPY+npbE
tnIxDkh1efDr224Spjmykeh4JnMjh2wcvUlO23zpunNjRMsv1inHTFVx3PQnpomYO6Y5qd2Wjk7Q
Te45ntMRrXo9ivPJbTrY24+4IDjPTFW4Om1dKdutqfmCrkXdInrYSdd3x8hr22aMmq7Z8H6cs6qq
cnrSVdZrZTrSvS+KYfkYjYb26eqRzooKyV7l3I9/jJUpx+0U65WkRJaTuzQL6l4nxlR5Nk7dmhxj
mQSrmK9zelSvMv6DRcNa7CKRlAuINk+DURA7crrxksIaGqMxUX2VjCalDEe0VHKpJpPO1aKXDK9O
85NyHBNXZ4HXrlLEuXg6Crmd7SsvdU6ythjlzuJhuDIlxhekKESZIgiDrq1FF1E/lz6L1mI667Rv
tqVLxkQldOJ/2Mb6WLHWx+1lPvHWbuu6naPXntKFbsJEh/oUrTkiSiRmNjtc4up6wk3yfkZRvmmI
S+KUdba7Fp1wF6gR04fBx9orxiqRZ7leYaHtpGWXYr4Q+wG13k6buGew6JqWpVEiIlikIbIEH6Iq
guuOljIbItsxpXtUcbUuxVSkOaGvx7zibEubmnZpnhRhU3Rx2KzDVNNeRZXsh0u9LOP42lsBc+aJ
7a8Ra8s06ZelSamncaWKma/HRof2vPI+io9Fa/UbHrdYb03hp2az+NzcIht6oWbdM72popoku5mG
zqX9usaoU4ttKrebosEiqfqCdPmVM9E4fRTUzZgeS9mbZlVxsaLueEGDbbch9oNNh14bf2lR212j
0cA/qygG7Me4j/026JroQo1ct+0FTL30ZuvyvKk2EZe5u6w8ptVlT4dQ7fLFzl2TkrkpzS4ECucL
M4v81dy7qOhUu7TNMGUTIXS6RP3QmLe2I2V9yuDYwylMqvtvqxb5gSL110WxYj0ezpKYKiuRhCfn
68x5lblKJJ6mdVeIdVV4ytm4Zlo2xXDEqpwnf8ZFVCzZUtjEbzuelNF715ewa2s5wmmmeu2uRz0m
dBP1k3VqmQZYdUM93Cy6Tlw1XaNLNYy+99cLm+MmyxPdZqApLcsmwcO8GZZCNmkzxjA+GlxAu5bP
uHo71g5UBXXzYtJ4aGvzjofSVZdTEnf2DbSBWb9xVoPdCF7AgTRSap2ZxPg3Ou4jfdQvxixZv1DB
b0kiDc+SefBo1/AeelZ8pD/VDstXgbQduy4bsSoztDhsGcbHVYXdNipW8Y6auJLbifn4TdFrft4O
GJ31S31YFlb1SKsZEZKWvTMZGZdYGcx32vOjmgyxaorcdAonw3Yt2Fu6VOMhKwCr0IyK9nWRhnHg
l7Jo68ueoSgdrNBIJaueT2iF83fjKga3qUik+VVCmjcNtZ/6Np+CavXMdqgO+GhYx0aqRg+w/Zqe
l2CN67SX8fS6wWAJa03aj8TmWFUzSq7q1h5Ws3ZbXrD3o5FaNU0ZZ8OK33WivbMA9BnvQ5+VMT6M
5snvlr7Lj3gzfGiCvaBAU2xImMoM5dHryEijJs+XTN4jI5dehUj0x26RWR/Nbycddl1A5daXukyF
nvjZ6PMA52HcDS5X0aLxRnqsVTK057xpwLIKwbtZDYU+l6Z8Jyzd6Hhd07ogYcNbkavK6O4PXGCa
VtW7Jl5OBLBUKcLF8bCKXYLK/jgkLnNJFR8tst/WLj9diRAqjsEZ0GE9KVpfbwu82l2c13BCaDih
oQYDNphX4L2mzLWgrkVsj0kHJtSsYgtmir1f+fKG1olQAyr6T9wPh4wvg9Lteprn45/dGrWpa1ih
+j4OiiRJq3A1iVRK51Qx0N2gE7VKkdF2yApCP0KN4CjC9WGjCVWdt8t1XkFokeYlwFJOCKkRNdsO
R6fEFG+oNFvw9atycjFqnV1YVC5sH2eLNmWVTms5bNFIxVWPZMQUDf1ZXCTHRdXI8yFnV6gbp7S0
cHpyObwfR36FTBmpwevTINnhKBqvZFWcE52DqZ6lTYvY7IpuMRtakeUIs+UPMJ1Tili1daHp5yvm
wSlFVaOPok5+MKOfJxUHbZo0HhO0KgS2UIEeTVdSzFhhsDMbNtVX2K2RyYqAeuWCD2M6i6W5mcIK
ZijquI2ybh7rjV5ZXivTj/2mS+ppN+KGHU5NYt4uKJ8sCFkI2GQ3aa3ipPhDLmsBWrD6QUV40F1W
kqE6dvncvWkCxzeyt8WfMuq6JE24k9UGL90pWInlwvmuydqaiT+4aPBxvFbNTZl7h7e2XNZssKYK
m6WD3ZpdkRWcVYdFUuVWOUM7sxl6It74boiMKs1Udipf42jjJ9lucvANZ2VR1WAHi7XI0Dz667kM
+NChkv/ZJaTftEDuXlUQKYJLqMZxm8xLcjFgeYNYX29EEcVU9bqtqx3GRZt8YJUM+FQGGKbEUBRI
2Xt+RHExdrsuGQc1hSFJizUqL3pczJ9kr0km27bq03aJ9HsmujWtSG6StHdtVWQDZh6pKu+J3sQ5
TcbMJ3lZKoLqBQCH8O09MnU4t7qYhrQhJRLbBlXoqrBhnrIINbBoMuVRVhgfndu1TCC86hzfDWND
lR9deWEj7Hc5mfgHicbqcEUTOhZVxVPJC7pxPoSsLkpTp8lsF3CBZu5UresezGzSQzQh2RXvmG/U
Mqw0S3xU9WeYSJ3W5ch71Va+2zJX9a/7flkPCVydU5G3+AjpmWQd9hV4+KIYb7Fgy456g//oO0xr
sH51vaZNPJe9auqhPCxaE//hh2TcVHYIZFuMkfTK9hq945Pc9ZIZpW0fDvPY2SNk0WyUi8C8tD5n
KSum+Aybnh8XxLavxczf69qhzPsR1wqN/rAauuZcxwKloUl2HkzgjhWkIpmjEX7jfE424E6btM+b
Ll37edpJjOmVrmN9GIOtPAw9MUeatvU2hyAdLJ9mqgPXd8L7yO2agUoIbOrxKLihUVRXydUIcfVV
k5dOkbXrTgNjn2Y010ddfW9vezHmg6oH126M5a1Usi3wmakGdJz4YT0via5tFkmj0abIrb3thfd2
Y/zYHAk5NufrLLdD6/Idr1xTpeU6eFBtGir+KkRuLdMiMfkOR2vIRGuiD0vtyz+Q8w6SE9nVRxxT
mR/yEcts7mqhZGTrdHVJe+K5RencTeUduE+PlQhh2vFpdsdLCQmEgB7dlE5TrOzCpiswPYNW4G/Y
rkTdAjFu6YbDFY/1bozWQaSd1y4LlBtVeT0f53UVbQ1Zw9tAaTSmlYmWQ+OROQmFCVtLJnotIalp
7+I2T1BKQiKHkzFZw0Xl5fSugz71eNvZJHGqjqNuVAvPw2sx9uKMOo4hdKnHV5A9olKtEZ92KB8h
IRNz0SpfD2Cml3htG1UjP7+ZEB5HUGhRfkosgiNt7EL+LDhmqXdJUaVokTTtY9dN2yGqsU7HCcld
1xRiUMksRDb2tkp7Oi4fuol0ZiurcixTl5D5IpkiQY+rQmh3mARWT2o2RctP/Mqu6rCWTM2VbN3O
jY4fl5jaN9CCG6dlbf3xUNH5uLG1Ub4VZlNzc9v1AffZGvB4yloZRSlM1V9F8zIdG9bkSjpab4gO
japQVUSqLia8XWOfVykdwai3UY9bRfRilnTIxyLejBDZFBclwF+oqUtEuhhIyRUjZaVo3Fu9IwMn
WQ4n85ByduPHdnmlk1BX22kynkFPPw9pHLr6bMqb6CiApT4dyqFMh1G/y5NSn4BVxyfCrux81A4r
B1ZzJ0VPtuPA8rMYrPgFmxq+IUJH4PML/ZZNfZPyfi037ULKsxHS6cwbGt+KYe3eswT509nV41WU
o2rXtOKtoXV/hBZanTJmm7du7v127Wa9Cajwuyhu2sOcEFdswQZ1WdUMfa0sSjrVCTKdVYGAi14k
ajet1hDUr3CaBz6BcernV+s4JzvWIAgxdNuXLivr3A8nDJLHTbn0Y0ZjjDulwdnvZtKPR6gZaThF
ZR5t75mNY9EkoUpBZaLD3k7tlrpmVtAxlXQwqYZgsJNdq1M6tOxd4kWc5g3k2KYArR1YIODEV3+f
QeJK5TUsuAq4uMznJNlaeM3hrO4b/q7Il/WTkRF3KiC0XljkLiBZ9DLtQdqNrMc4RWONR1X1UZXO
IRrkSW4gLIyS0KITIRoDDkfEgFanU6fd+io4w7LQQBS/q6eoukx4O0oVxUUFXw0dGLCCyYIq6Asr
j4d6aufU8XndkN6EdMpr/bFv12Vjh7jbLqWO3XayURm2TZ/QMW0ZuT+QkFKeTHzikeogjTyNQsOP
Fm9z1Sf1mHYtqHxMUPwhWQb2epmW9bj2PqkUGnyuRj3EywYthhBVQDKhVenEWGxMi6psJrR4T4uq
v2Z1EVTjYvoK06HfsKXIj4jg+rjpEIUD6Wv7Zpg8lmnSzPGSrlUrPzEwRW8Q4ne2mMHrjgXEuyXx
I00BecmUB7rg/VIIpxUxHb11KPCMBnBwEAbUkGvO5Qy5aKi6k3Il1ZF3etxGruytqmpRbPoeFWmk
jZ5U4UO7hZnLtNLYZiTkhYrdQLOIDf49ODd75CdHz4d1Docu6ttFGQkx4FFNa/3GJkt1Hi9zr8Yu
rLDn4oQDGMe5cdW2p8uMN3lSDR4yHAfhgUOV+Vj72m/HetD0dhlodVPbyAKcC/8Ab+HMxx3rup1p
mvYIOanZhktnsPJVpRfwwMV0FVzOrapLbuejYcTs9conMh52JDTvwwhQpy1Yr9OpQpFWkC9rSPMg
hDqplh7V27UOEmVDpasd6ctep0uo9JUhkPRs8ookf9a4qIcUWBlbZuA4fWHUYkJ9yEm14i28f8Q/
TJ2Y+tOKTStPxbLO9Kj0ZXNTN0t/gyK7vp3RsFZqbiPpQHkgGlWoKyN3NsXNUqRjVdn4pKqWaWuN
KN+XSQchD3hOtB46iDM/QUjm4XjykrQq0pE+Ix4VQ0YZKNZMLb4G/gkVKrCpOOGa5u97y9+A10bg
LybffpwGjsq0a2TP4Dwt/qaKJTmeygYS7vwzg8XqEf5tUdfcgjcYy6MpiviVoHjsMrCR7q2uBgMc
VUlNmfZAqhyuZb+6NOhuPI7E2m9KjKY3OkR8oy2DEANJXL4fOlEfmxpbnLqcFTeha4E6YFGOITPK
xwjYhHnqaH00UNG8HxNi2bZcMfBnUeCQ+1dLORcbzL0PSgZal9msBfzswZQDEVHGwFMFi/Wfc1yD
W3FDC1xDKRtgm4QtyZwSx3AHRq8q+rRvWPQBRkOoz0YIMHBVd9ehjPKTxnf5BAmDqbpqA7kaPKRj
4JiyqOjRuK07HkM8v/h6E3sbvxXYryn4I/gaaCKFwyvHFTSHWmPv/RRcN5+ZJXbPjhBt6ZEQxXFR
NMWipElIfaRzhmytqsmBj1ZJbgfUpRaYhfWw9mSudArkX9de2MLAZhBsVrSock1We1LLceJEdcsE
xBLlXbRuuW2rSLWzLfxlskogYBY5d9dNzGCvOirhEZPI4Sc2ltgTYKVR+5aSxhMBSS6t3zq8APwu
dCIchnIA3xOZegEB56mn1ZlnkvQfbMOBZLE5cKh/kTXAUMEmkWCA7Bms0/VpaSLNsqbnebuRlk7m
EE0RmtOEDWa+mvO+u44YhQcQZmCbHtgb2kGUfBJFJfPbySPAIOkKWFxCZ/iObKe+2nhW4GS3sLUH
UmtyEjZqqBwsKXgKzw+AE3CrXde0FxFGgD9Qadie9K63/rrmQG6rosvX9i0iQz1fgZEszM4jGVdn
UezgUJaQnldndpljw9JFmKE6x2B67Ok4VMN7CPd9eNckc+7eYo/Wbju1vL13Y0UedgOKeZ860cHT
rF9BUDe1rD6Xn5cKTeVDcgREX9SnjQ1LCo7cN+fGebAoI8gwn4i5bCUwVxSIOZHQPE6nqGuGjU5a
WOJcxyA+IcM0Q1jkCmh/Zy14itieRskSlHNz/E7PgkBuKsyhZXhbNXy1b+J8nBL1X4iUDRBqMVNt
yBlXDVryFVyc8d1FPDW4PRKtZ9ffLg9Adf1xbYAgIUksYuhilCQBPYTGlce1ATMVRCJN4dQS2l80
M9VYBTsms5KIO72leLAh/fac5G+Twlh42SiBt1041F2SvYIEhNBQfYGQSSU86q6BnxtRmsNpuHOQ
1GVkWNlxvPi+V2KMmgKynSaKtgtQKypMVX9VT9Z0qRwR2xjSDKqZkd0utGd/9pMIU8bKCRLifu3A
xS+BNg2kK0G8jZNofM17XG4l7vFxaCPsMpkYZ9W313cv/qMyD2wlkoImsRACEfq5Gejxnq4R6TC4
j3tLUJQnDS7DUVFWfeYpmy/dFE9nlE9Natqif3hn8+GVzWeKPX/fWAxd9fACBJAI9L7Y9BTNHlRt
1M2yqtEQCCerOjkCXri8K1kHaYOEGpP5Dpb3zXx7i4VQVUgOr/ElFMPrfE+ndI32w2iBPHK2zs/X
eGx6xSJ5PJuVdarPpTi1Vc8vIjZ2x41wUgFD74sUDcJH2yi0E1ZlScnwHcH2il4AAjQeCg5VPagH
CsL3tqLpHal6cOiqzsl8KaydL03pIEh0yEBs8G3E77XkKeLQu4I4EJgCymugT083QS550rYeD2qU
FlKqsu7okMq5iI++Pc/+ojDhUEnjGFhQRCRs+9N5lnE1BnSqBeX0wKcjYIjqjWvLcUiBwADf8O3p
9g8yTEfgHBEKNVBg+uV9PfNRvbJZsG7AHrWq++x49KyhurAsQP3sRF6B0a/9ck89gWMA6niFGCv7
tgA4/psIcKagbEtiBkXT5OH+IxH0RPRcQeVHQVTfD+9LX6/RxsRxSKDGGBUXEHPE4ybyRQf1gNJX
1/latxEwO/0ANB53CChBVABPEqBseO6Lss1V3nDRbQKpkkJRYbRJ80DjNo3nfARqLYD9SPti0pBZ
rGQ9nKmZOKTB5dIC4dvwWi2oJeiwK7qozNgQwPY/FF7YGMDRQqXgPgaNKRSRSLCNA84/dia10ez/
FMUS65MGAllyDqWGpMuiOlmWQ1cHFC7raQYQpZ9x+xYyCnCoUJuB+l9vZnC6YUTwYNEg2Hk/5I3d
zkjfu94ph5/tGLXVpmpzdtJzyq8KucDVnnHGlJsoH1QMFg/vJsTuPbEpIRogowXhoUqud4EGgBLs
WnFTdHOXb7XB4tg6D/RvHPhwakQlPyFaggOHPdYQA+RQRzgeQpLn7xuZ1xCZlGX5bnVhveLREsCZ
khhEYHUOdScCfHt9ql0HDr3mIwQhQUTzeliyZRnuWB1DFN3Kcohez4bm4WhpR3D3fmASKImOGpy1
q9B221IBz6Ea+KMNWftmUbGEkCpdXAlRVEUFbBSwM3oXzQb2ModyzXqY+yIKR8HO4KDt4jRU7D7H
I6yvpD6e2ziat5oGIFB9M8/oMOAJ2ZOZTzZRQfdAWg9y6frN+PkJg45hkgEqMCZr/dRzNRday0Oo
3n3eBA6L5lDodnBoWhB2hRjfpJMdS38ZZtld+9UEqM50cw788iS3mkn+nlAHp8YgqGYs0dSf5yE0
dpN3VQ51+0jc5NV85k0DtYSkMcs5TmJIG2tvluj4IUqbJzO2AOwYq6gfbRYDn/kJtxW5WooKx6oQ
PGZZbpu1Poa0qfme29vrbiA4AVMBIRS8E8FZkmBovXhsLWRSVR3FDVHaa4jpC6gaXsEawU6JOI9Q
ivvy3IgBIPi2kdg3vjjh0PePOMxPIJzYjybIBPlhLiaoaNcS7HsRAaGctZDdXn57nn3niqF7MYF4
iUFnAHRT3/+6h8frg4JTKQlwhqqJhTmhGMJ8UN77um7duOux0CP+jvm7N+eP3Qp0KwBxhmFiAU32
0MXxdEbgb+MxmNapmEb8XSmxvTOIuv6wNJJZRRoOqXK9QhPfSb7i9o8Aavjp24v+m8eR0EyTwFtH
MXTIQCvAXsvKBFo02wpKrmup5cW85FOXFTO9k4sDpf72XH87QDAXgz0WDEMLBrTBPV1uORRN7GK+
qnltqw+M5bpXcVnDBTm2neJOzB8fehr+5/MmCYQIMYVmYPI5xHnkY1a5kKixCRTBJjFftgskR0Db
8StMMDSTULZ8tMUCJ+vbs4JC7sFLEImhDwl+CwKFkDGm+/CWbZP4HE8QkoT6AiHvj5cYuVZVS910
GxK3yUfNq/kT0y3+yKIw1ikxwt/4kuqwicTSfyStcWQDTSLspIJy3pJ1uayvuB3p267h9lTOQDUq
DT0O7yQUgW+sJihkbS4EZL9AtYEHHBdgFbXupowU4wi/XETc98poOR/Da4Gszcgkl5v/S92ZLdmp
a1n7iXSCRoC4qQua1WXr7O0bwl2KTiAkQBJP/w/svbd3E+f8VTcVURG+sZ25Vi5A0pxjfGNmGK16
yklLpvYamyb8nikev5i5ItNx8wN7BhQxsHvrJzhFXKN48zamTMxzXtOJpWEWk0SEx+RH29ssQ82L
mcl1d1lEUp1nCFTL9zSYsTvoim3yYsaNJvC2hpWcQLpgM61pOy+ZWkgzwiLe2/dUSfz78EPzISHK
/RuBFpzd09XhFXgvm+HWm8fqoUu4Dzd1M7MnLktctazUbJbAdhYh0IoGWuA1h3oMcJ6l2z3X4Qae
g1FQIpvEO/Uw+26mVQl2aDaK/WUwLbnT8OUf7Q99puZqy3oYqN/aediFryb17nQkZnwQ8DEQgB3O
7rRl9hh1PZ3ycABQ4w/re9+H0QAcZOU4jx3zdK4T7EPXOmohH0cdnQup5EJPoxwc5EYSVa9NPQzJ
wYklPdmNh29aNuYlYjjwC0biSF7IGEZXg+KU565uWVMOKdNH1e6P9gwM7gTXmMV5M1Y4mVxLZ5oz
a1Z1pbsNVJg00dXPrTqCaKewMCrSXf/UalraDPqjrM1+q1KGo1ryBmXSz6+HLcP4ldcAvLxuZsXo
dQIl8c1GY1gkLLbyNLstjYuu1+QjgVnyRMG3QNShXrV9Ao/SoWEio4AwSSZI2Kg+j5FLo4NxqZkP
fWorkXvbslQ37QA1+KDErKcS9IUQN43Rbs17i2RlEYGsITl4PzzMP7mTTTn8yMMwc3mMBYN83Duc
aNCiZe1lCmtEwA7bb26rmnDLZazG9Gp01h7/88r/57rHYBQPczZAAMYgTP/emgCES2fbThlPIX5k
0BE78mGc5TZ8+fFGvzGbv/WDPwHEr6NE3cLr3+Yo/fHX/3oaBf78mOnz6x/3MUy//nbz+/ymv3/V
/kZ/fBne57c33pHMv/zlH3Tov+E/f056+jf/+Rc49C9k7J/h0AB7DnqEPwY4/QMP/TVs5Bcg+ts3
/URE038FfoKocwj6HUgompv/DiIa/wviiIfJAujqMVBoD+D+hogiyo6xKmmaeJBQIK1BQvn9E/7l
DgGH/e3vf0ZEMY3gb6eCt3eRQFFjP4zTACjBX0/BqVGs1UMEoXKCsqc8bA6L3OwrQMIAQtY85jya
1clGfbluza1Z5iLqoiKi7WNd91sBy8ZlZE6ngvtRumRQdVUWhTMdcuGZ7R5+41iAgoofI0XrsvP1
8nGLQazF6fa4WX8+U+FVd3MvvvCJ8tIxAxcJyxFHCz/F0wi3mzZtoZ3Y7lmdPCV1F+YksddqJUU4
cJj3oRmgADiy3uAmhHfYOIGZpcvTwKc4wxr+7KG5QQ3erxmBZFAghODnqRR12UsSZ9rTH2McZwXj
zcGrphBXYIIz5kQDDyTp4XUujyukt3IBDXlG2xgcegITvUpnnGouOIZ267OoHVkh0TZmW9w/y9q6
knr8VcKd4VkCmyFHLTXleEaW0kb2bWv76W51gIOca/LBEI0mKILt0ml7PdGI56lQZ3S+Lu+SOLzY
SF0btBdFsvKPNlZANvQsS9ghkH5CLTNqhIEY4EpDe+8IAcsB3PD8Gwhjn7qBeBcJuOnQ+JXO6OJO
M6jVbKmCOY/hG+SegmG+TCS9r/pFXDgglCNIjvTbJHEqD25gZePVXQHp9C3e3FmNW3NpAUq9qrYD
gtuB+Gmw/+Q8iEBuwM0W0Kpx8yCLLTOOkhaqTi7BKWfGcLyVgqoGHDbCteHtGaSSh9tpmszVkK3d
4Mh5UbG4kf24FhaiHEoH3j5Hs6BFZ3FeVibYCjVPax4kAxTt1diDF8ynBX6mz8NcEnLTRxDjlovP
Zu8ANw921mzwDJAhS9D6FsEEc9QleGID3zaHbWZRjoXy6BM5Fi3Oqso7WTw7uZ7hn27r/DhqyKnb
xHMAxh1exHdHY5v2zFT9YFWdFE0zfWkmVobbwLLG6+lzusIah3083nmqeUnDviqV3Qi8za6DXESS
YulRlU3NRu7R7n6bd3nLkIg+x3wQtxWKiZKQuDkMqSfKUSb9kSZSlks/gXrj8xsOozm3ZGEZHAP3
COZMorNux/u021DCCSnhRbbyQr2FHbmQ66mKZ3Iedl4QJB+WeRUDnqF424oKLA/dNBegsRrVWrWh
agGpceCjS7M1EulxZuMp8lvvsFJ48QNOsTAWhRqmFP+ctOe02tiVX1mXydXCLTH2A2XYWzY//RYa
y7K6G8PSN2u+bjQtzBiYC0pTcpTOy+ORf+5Mr07jRlg2JIagoV/dYY0UPk7U5hK6w6Gi3XhaRjd/
FD5E1qRmB+pvOicq+drBFDyAp/4A9NSAbUKB20twlSrsaOYimiWTnDNNdJe7SHQfdNqbG9ZMAdbJ
HEGbgRPftRzeFObzFHMcjl02RkDN5TiYsverLQe01R38/eV89Wkd2/rsQH4BHasyL2zItcNWeKuH
oIGvCtMGtPR1RSqaIbD5EWjhJcSNuLSt+r54PazQNH3ue17lA3vqVcRP9erd1FhYeVeHpqxh82ar
NVEe9E1ypyfGs1GCRq5Uf+/NYs7A16MHn7vrCu3eBSZ1CxpNYyMJK5BG/bmb6yrTysYfKy9tDmah
wE0WwUtDxm+Vjy4e58zVOnU55AkNUK3KIXfYbKjSMXMTT5+XELsgUVWbTcEABCzpckgl/odKkaKX
s7jMYXVoIT0/C78iF4Hm5y4WeJSMrWCpqQjm8agAbNWDV3BvwgsZECHP8TyDWVtASQ3M6ZOD9nUY
G787pCJaD6sKQcR0XRFK4MexNjyL63QpRy3XXDegA0PVT4/EeOu5cY18F6npz8Ey6HtOEmw9KE1v
SDVfKXikeaI3m9VedVRsqk4LuPHMb5LxVg60/byq+UpIVIcxrmda4SqwSbnLYmvyaYinLsNnGw9L
ba95snxH06RygxoceE4fg64YvaPQ/SvMk/dNdwBZ68TLPGXDbKw6kQta33dNdBkFVELPRKJwA41z
Lfs5m1Js386boyxKlkLbOC1I1d6Ebhg/MKYjGPCpy2cf5ncte5tvfGuxxbUv3ugfF6O6HHz3LfHZ
yUR8BA+EZcfbV2vNlSQLABYf54RZ43K0oJwMvP6ZxSs4xOkhIFeB3s6gGV22zRaHmnpKtPeumDeA
hwq/LnZ65RIL3A3f2dp4+cbYG8f7ZGit7Vn7n0lblc6bXrqKPASwXLE0Kmxl23wbK3MDtmYGqmoO
HKBgkdgKX9zK5eht/Bnd9jc48HlqOlbyza6ZkGbI/LgpGpwqsMPolQaufNgWZQ4B4LFMrfXwQpP6
SozjB7UoVRjXB9e4iXG5LA22MJYqfBJdWjBzgKSSqtT6qkIpe0RTHBaa9oA1E14/9WO6lkNS0eMG
t73gU3LCuLTuJKvqOg2RRXA0cC8RrXCYypGarIrBBht/Yvd9w++GBUQ3htiwZzcveKwH5+5hx+GY
TMP6XS2tuua+7Z96ihIaZ0saH9cwAs0m5p39XaoHwTZ2owgujZrNeZ3F9hjgaXuna9oXkdXVVmCV
RDcTG9VpBje0AJNpwYZFafXRAIW4daAVgSx3qljqCYpurQHi+dw7BUOHE35Iu2639mTwME39+yi2
TmRNGPjXNfd6kaG7rT7XgHG/xKkEaL+shDb4sPPwrt0QXa1BVF1Qo3Y9rg6PLlGD+EbcYMvGlsD8
o42q8CUaG8Qt6nrEhkMjm8UgXU3uz1aAB/CIGpHaiV0xwCL9omKZgNWkW+7rGIhNs4mHEGmCkvCF
3/+gy3TqDffC0ZO3biF2GLsBOOvqfLPNcgJI0Za1JG8T9y+hHlDjodEShWzG6GpRpOfgdJf0Virv
04InJccoiSTvhHCZVelWgPUGWDMGvMqYFCgAlq39ME5Lcq0C3930Tbpgme+qBg5FTz9VYzgBMo/n
2IfzYbrXgfP0oZ8pACWQPk8BmOM8qR6TAWxFBqV5OMRm5T0OfUQHMtqt5jcmzV/R0ctt+rDKK2Bj
ujskwEPHEj/z9PQDScOohfg6VeldGq03f1BpdS0tmHX3AGRP5Ap1UIYghstmvyOfKrT5pRWJyUTq
85yacc0n2OCXdttavDTtLu2CZz5oJvpJ+OH3hDDxiXR2PJMtnU6yU29V2A2XJSTei6wm8Hj+krfa
fQzqVhxQSONVI4fw0AAWigK2uGpXwk+6CdPMA79Q2C0e86HpcVn7KoNz09xbEX2CZtdkWLVTkcTe
ox9sT3po74yKbT4Fa3QYPf6RUyzqKsEP7ptW3WDDHTMcEKBhKHkOMRsXXgFq5ZS07GaJAC7mDGDo
kSOTgYvgS4pn0XSVzIRFdThx2T+N8OXAzophxmNOsDdvY709zn3QPZohevZcwu5RoQMO32Xb1tjo
pgLUhPs7PTf+7B9T6uI8En3wJfGRqgE7FLBcuQiBFJdQnrVt+43KtgclX7+0OCnKQanp4m1QXLKl
k/pIY/at6yNklAaQr36/ZaKRgOmaS6IHCRGH1TdRo8m3jllahDX5Pi/0g6KifYfcVjVlYoB0/mDe
ejLAf0YsjR5tHc/39ehDy+g8dxNuoG+arntsvM0cfGB5foqI0i8eDuc0jhzHmxJ2Es5DYbnLf+Bx
umXhedFx/PZvELkNgnQ+4015NsQ8vFY7LCexq95sk0++/+Dkxl7zGy8dEBabmHc2ENE+p/EQv6eq
Ul8cW8XBp3oiGeiF739C6BKAMtZOQ/wPjM5Cvke3NNxppAju62Qej4hHqCOMEK/4E1C3cUBto+u4
hwX5C6iLEDO7Hxavwpa/U3X+Cta6tWF3sX9F68IhlKVzQVLgaCb53/m6tdoCkaVIHN39hOyAkKdF
Oqv19g/SDso5iJyFzzkzusrbeiKfeJxMJwdQ5RugkOD+H+ydALf3FV02K4yYqzoL5ewfZmvnZ4Hw
2O0v/g47aHUc0K2bn/ydtQGwkHlFmf6f+bslaeQtSAN3BnM4gm50Tz8ZPA/cZpBbM/SPacu7m7/R
eFQBA1NDezP1PQU+5XxAbEoU01q5b+CrvCNfpmXB4fcLzgPVRfOYs/T2B6GHTd586Kd0cXkjHJRV
4KUpVtcER29dB5iX/w14LwSy/LqkavsZRv1fE6T+rEf91/H7uM/W1P8HVCufxXvU/9+rVn/MJ/wl
Wv32Pb/lmr1/weDCJDLEeL14T/j+TDUn/8JES4wwgYfgg3PYpbHfQ830X2iH9mmyUKwC9iMV/Lti
Ff4Lwwc8DC4DtPHjf/8nipWPH+SfklUUwLvBAvUwAGefr/lnZ4wIHJdd1ZlsTpvXzmsOdEDXj8Na
rUCsg/Em5tvXzkx3zutelvkwCwZSvENRGyAJICwFeevUR9/WJ9eYGmJIcrumcZOJ1rw3o4dNJ5Td
RQ8rirX9pG9eoxHNhxTdlak14pMi/EBiNM5DoB9GJC3Q+nX3EQI8eTDxZx64PRWMsAw28G+TkxcE
QCsw0+4pqInNqrn94rrgKRyDx2ketw9B5fg5WYIxbzYOSovc0o0FR2rHUgo0UHYEs6pB1MTVawxa
Mid794z49XMTxOfavm52STN/DPOw08eli2G24L6WziakFCi589RTKGtmprNlBN7rTIEcIvh4WFBF
ahQCAkO/HWoQsFkXRx9ikTaltsFahjLuCopA7bHeRIiFzbbTpmCwTL7MYwRL7TzowiQ9PUtY9mXU
xK+arxGwSQ+GeXK7f6IBogO6ft+eifXmMuiAkRi7VJeuUvbWqOWbrzw0OYS0eTTXc54MlSymJWqO
vqoPS7gBouDXfZiycp0T7w2uHjlRxVHcz9PJToGEdsP7XNLkTXvBlLexPDrrapiHCj1QeEmgPp4H
VW+AhnHtbB/eoUITOKTqdwKF0JD10MQeqpAFVTaNTfU0QUSA+apeJsu6E/PrN+mxc5uwBiE2/zb0
5tvBaRSX09eug7wutEvKKUGWruFpjNqps09aWGz7pvqc8LYFDJ4+RcKfSxGvAVjO1AKj0O4ZIbEl
Y3qDQ2I5z+DELfnWpyyLOEz3LaigIezPgYqR/Yk9EIPBvDS3DTyxIt4fSBh075M3bDetk6DdRZLi
JkFdQm4W0YwBIbLFm9IjpTHyu2uYmQ18ab8iRBSOTp3nQW4oXlldphbZStN+EZW4tp0fARwegoeV
UcgC2u+KcRlxt7fkvEU2Rm/XwwCJx+o6aZPpfm4ncmorXB+e4KOh6/6iRv8DN/rNr5cgx14TFatM
/KNqoMCtTTJkJgzUuUtoV/64HD1HIqecWQKJd6YMJFAXQOhV1cXp7l0yE6HTA/VQSdpDFmjyCHnH
fBnRVUQ+Yl5J1DdYjOLgecOngbT3bsOCG+AmFrW7pMJ1+VzTD7SHwmT6xOY6xEMQyCTzW5ahkLjS
Fj+VjNOneJRPdfIZ8M41gsuP1Dx5ECPyalqv1j590j6ad95Pn4hPigACbqoW+F5oDYoeWlXPl6RE
fW8RbAvukF94V9S+UpOiEove0VdVlxAwx6Gm8tQs4dmvEmjHLsmkwqWZoVzfNq72rvG0hFnkI905
SIFVZcn3Vk+vCXgo4IpIGWxiKTuDVLLS2OCaeg+bxQF6ATI96X63lvUYZ5GaPVij1VMo8UTtdwaC
51yCGv/SUewPAbcWz930eeqXa4/IJZvnQJZrWD1TSbpTEM2u5MaWfbzN5ci8DgqjZ7N27/8q3reQ
V8CvI9qJjHl4XtPuEYXCk2n5l63azuA3IMRT/RrR+iq15H1yVUmZ4eBDfISW3TLDekQ4Ig3bzxrm
4VXcYBkGG1h17FdnxdM518hKFSBfooxKaNEL3VDoo1UnK+4ciC6I3e7ZbckJ5l7p12vhgZjMBO3D
zI2ElEnQfumRuMc3tGgtBHmC8ntgjhymflvyOSK4ffyrt6Z5swb3ghmk8e1VGi8XWWNVqhlfk+CU
6Ol148RLRKKz78h9UokTfPK9/tmbTv8NjvF32MPXC/EOSYKnBHFx0F/bEfkJWQhibgTEY4yriG+5
ia/SWRwQXT8HSY2Qq432eJf36qFw69Nxd6yXNLfoapB7PvdSf9KeeLFLcpTJhlAlQpjhx1ii9uX0
boW7jHBU4RNxrwNyhPaec2KuQrrgGqRnkQY3QR1nYdCfGu09IwIMlQ8dPVrmNIJ8706M2kJDs5IT
1pW/Pki9A2VHpr/2HA1NHT0w6yG1Rb+GGpZ4CnGyG99DZIE7SPkVivBV9YeWpfla1+d0bBEDRroO
wUOMnzgqa/DK0/2wfa34OyzhhIA34nglYIGnoccBNSr21Dp9bNj8UIXeK0i8jDbzbdSK05JWJViv
x2pYHjqJ0DQwPJgHRdqNVy1YebLovA/bgqXbQSE4gfDkYYKjX5H2K5voS0WjS+8tVwPR5VhHFzX2
p3nwX2WQlrGdb7Hn5l3oDpb0sNTNQZvqtEZwfae2HExUpB4e41qd19jdbkty8fwtn6E7J8IdZy/I
iZi/WtM9jEN3DufmlGLXS6AaT4G+WGEv4FlvRffudPCcKh8JgwGqHyqIg42SS6UfVoPYJPfhl5C7
rUlw6tFrZaEZIdF78gZ7LcSeVVUREj0bkAc9PqqUnakcPo10n7iiQIclYgMTiw4JHX1cpJDVwBOQ
19hwENBOtRc+aXI3bTTWmW/pNZgxeQK8AfsrvQlGFRXBuJyqdn3sNoTwXC+6DFl++swFNXed2d47
xINKdGj1cRnghbmZgwSkyDuKzm35JCD9B5XXF1Nqt5wiu1us3Cfn1k1BYeqxzRDBSy+RDWW2BHP9
MMaIqS+Vhe0RtfAf/bqGOJqiThELyasqecIiqI9bssJQZ2FXNMlksP3VKHrWhB7oVkFka/unFiPg
4TO5q4Ak9OK3EewiPLQzxGU49yuOIjg0YBH8IrD1g5CQkHsvKOE1uQc74Ka3a3DH+iTNtcUjoqWN
cyFoikLPzu/wQOcyBtvypQuFe42dQbwVv2wItggC31B5YGWtkNpjJeCwmC0fV7zSQsIzNHTEViqI
vHTlr42evDvDBURwhsDbvj/0uVsHkjVoDykGXlx7LZ60DUjzufeqL7FPoMgjpuO8pipNo7AZ8JtQ
mmPn1QP2bRVlcRS80mgmR7TeexJDx6WqBzx+nX2L1umlMlD0F4CqiAwAgIDiwa6cZ5tiBRpVrIhX
n7jQHwwYmZSK7zIUXwKj0ewGMc5zPdfHmczNtfUxPmcLjtJ022GedkuoXLUVNz35EPYEyTH4i8Vk
++YgogX9ZJSgyNkEKkxu865/WREjGjFA5thNHT8EkGDyvuWIOcP1bdzyhUvPlFsbbkj6Q5DrAgDO
XhO8a8/vYPSlQYH5Ku9x2x8NGR4CaTycwowX3ZK20NuMy8zQDQVrGo6CbgGviUWUBYzrrGlJsgKe
9I/enL7gS3UeWmLOocXn9Ec85gwb/YG6Lc4mgXkR48LbK24oOzdePJhsz5sdAKsiYRbep9PcZUvY
rkUX7GFMMz8K2c0fQfHA8O7bT4HXxucGdl2OnKA7jLuXNZo2BUHq92VnIenyGLbmGIivGIV0DSyI
XIPV6UqPzDmHMVtUoSI5Bql/G4X7TKvxaxLL2wSVBNYXFlm1O22dD5+JcoyLGDnECc36p2n33ZAQ
ZIe4Q0C+EWI5gJRCuEpWMGba8RqaafUJ0Ghzwc2Gvbp7f6FLffRCZDirVgyIzVg0Gr1cT+MwsGMF
E/wa8X2NbK5QeRD44iawybEK4TyT3XfsWwUHskL57s3r2xioOqvqpUQYSZbjBkGO9VHJk5lk2ufT
EemBIG9UN2GXhs1pQWLkLSZ/nDFTAW+idweFtk25hFD4Fh9q5AK3Ph8Z+Sg6uAF8apGHSoY2g6kF
9nWAfR1MKCb97kVPrTwvEf1U7d5rV7VDgaexx76Bp0l3kMYcX32c5JIWnGu0ZDJioGEXdGAEfV0H
JaYIWP9x46jyyKQeefiVpyHIAX4X7UC8wwbkaHRq1uHFGkzLQPjkcQUSXhDMrSltAk8Zl2wtBo08
brKwAdX7muFXR/GcY+rKKbCslDXuJszETNQNlKelQhbKPhArkW7G4AFYDnWhd4Ob7FY36xewRRWn
BTYRTLrYLfFpN8fFasTNhDrtbBaUlGswFFuD3ZMt5hk/cHt2iYtw20AajEHCct9iv4m10MVAUatp
d0dgFjNmP6vdrBdDP+bbINF34daOCUU3BVt/W8lxQc60G+NbvTv+3e79T6vDqCoBMl2BC2g8BkZ5
RwVc740F1Dg8ukMcHzFJQVxE7aX3SHimcI0ZnpIRQz2oWo8VkzB3PLRVjT1J7RDNpHVThouEoIXZ
A5m2y3YjeuYQjY+rS9rYkmKcRhZF8zMDFjsl+zo3gBjdjkVgD34Lx+RWhEwVo42WS9IZZJZBU7gQ
knMvu+0WEaqwoBKbBrB4mA2M3wUrQtbV0i8HiQ0oWxkL8zmI3hCmvSU2gdAa9eMFgS2MGmnuuKQP
3M0W1Wj1AuFD5raWN5CurxttrkCFfac7ENKP0K2BE6xZ7dAxdeBGQJZeUOEAPxhRQi47WDJz/Sh3
1KQDg1IK3ZLD7NHvMDWbLImXt2jHUySPPVj83lf4F3UJeS04+TK0JyIxCAfZYrj+a/Nt8cTHbgFg
g/FfSAFUS3jndjQG1ye9KEANMltXTOsCQYNjN8wxJOaBtW1yqAMInZH4GqKRAf3ePsRtN0A58JF6
4DiUSYrMPgycEx1ldeft6A7yEZgMo6+8Hejx/Gr+GO+Qzwj8HQ6ATC6EMOzFs70sYCPuuEb/FUjJ
MWPL1p9gGGLd2hGcPqXmWPnYfhz7jF1XZTHFxtANHMtm9T5Q0EYU1JEXmXNHYkj1GIhijDyRAuUu
WtkeA0R2YGkJad7QgBUYP4aIKJpvlegkMyNk+3UXGHU4BMekUclTj8DkEWsoySsWdWWFQFf2MzQM
Rzb4phbU/xjDNb1RqCinJYQ5MfMaSrUIsHrixOUpvA18zlS0x3ZV6RXjLDiTNfkY+qRPyx/5YhsO
aT56G7z1Csl1Rk7xoMGcCP+e8OTS6PdKjV/3Pqya+OswIO9Ppouvws8IfJo8jaxE9ngXjdZ6O3sh
X8vRCy4Bxc0Yq6258Vfv/8ML/pMISxCYQ7oIB38MBu1vqZ+5Ys5D6eEBxFkwDmr9iklnuZ2+mXE4
d2i7Jcz0/11w8P+qTosZ6sl/1Gn/9puyfqm1v33nT7UWv0otBCQIQRa/EiqFKgrB9PcplLiV+HcW
4zwOfQSrfgm2EaZWpxiCssu4Hpwp/Nfvgi2mUMag0zFs/6f6+z8ADPEr3f6q1nqg/pCJiyMW4QWR
qP2bWtvTZbWbxEAANNJ9gemJcBq5ced4nFGajMCncShmLJrZsa4xqsAGyX0HtWUbWZyhOxBZu1tq
GL/9Da2MBo0Uvq77lCjUTGuhLHa1ukF9RRI5FRiOAZEK2cCsmWfywKcNc2kSyQ9Oxp+2GTO8aAOu
Y442ceMUamQ3pH1uHEa59SlqY8lwrtdU3WD24gMfsEc3Ou5PgcNpqOP1HIXdXdui5sZEQFUuKH5u
dyDGmOQ5ZsCR6kF/QWBoPM8tiY5rpYYL6PoZxni63nPRRSck/D3gMurG61aLHcXwG5+JJetq84x5
OKdKIMOexIEpsck9bAawfDugHBvqnh9izwRlrRLvDESaIw5CL8nuiwbb+oifgT8bT/i3IGoYSMhl
ynsWl8ESQcZM6XO1RDhmIc2d2KwnlDcgDEkIH5bFGjhfb7xSYxqTB8O2DslZgQ70dhc3wCAwfN7o
E4LM7f0WTreMB7CFIU4WsPvyWMAG7vC6WROgXHVSfwEaiIg3wzzChIQYdYOJX9i19u9BGQc8TRwq
r4OGDG4LjOjngGn/hexmNESpt2leb6fYJF/R5Qf48ZfHDoFBgFnxd0Dt6F+mYTqs6+jlEIrCYuG1
fxlboG0UPeNlJHrNqxSfzfRVmndubwZih3KuJqAUY/cZcSiMpFLbXk3gWLa7ub5iREsh5T6EUgEy
YxMGIME6wwQ1CSWVz0UciY8IzqDQRC4HLiTKx6KBqs0tML8NgzgxDBEetm90iwsCkalKMCft14CY
1FANHh8THEaAWHnv4wrBSPFfYNR6ZSotbOUahSNJw7loYoaSt4r9vN2nxmCkWnSUfdBmYutJAVRt
zkTXenmLoAGMcZaAEMEQGa3g8lc+Po2LH9ItxLA4Tb17JX3ohGSeELjHcECWclTWE/u+YshLCdHw
ZYAE8pmn9QEjv85sizCHT5EraZPpw8h8B4JWYdoUwRM8BS65i7S54TXCZZ4FimmoT0pHV0x+Mcl3
4+rvLS4alOHQL9pow+i/ANxPvtWYN4rPap5A1o8l8sxIr6LoKqeW/z/uzmtJbiPruk+ECZiEuy0A
5X0bNvsG0U024b3H038L1GgkciQx5u6PP0JXEsWqgsk8ec7ea1tbe5KbTa5ELS0PBCYWPCvXKqmJ
GabWnmoWbj3XDe19JXlQKSg9mzkMnQUjdec+bddRqAxrjPLjgSMzNTem280QxNa6jLt5RxtDvkxZ
PG1UqY/Yc0PMarzDoF0zt8fgcIGsFHkKDoD1H/gbqetogwYFJAW4zfQP6sY8TXOEjGYyJkAqCwyn
jKfsCP+Slhr9o1VVZ8MnlXOrm3W6Z1dKdeERnfYmv+03KI45FGeU2LQ70evfcYt3vM/wcYOiQtYH
wuoFNC3eQUujmcvLvG5oUnhJ201bVsDUHUcp3PlDzL0E6+emeas6Q1SdVHBRTqXTGJp6GKVqU2Rn
NSzsdSXRt/rft+u/FfH/sBdjBeCfnyemP/yRv/2L/h90AygYgnFP/P1c9W8y+f7Yt//9N/x7yqr9
i90Zb4CpsN9ie/vPnFVR/0VS3RInYZBMp3Lq+mPfhiytL8NZdmwb0/+CUPhj3+apwbCAJ5zaU4Eh
/j/s3D+5AWVVXWoJGdkbWW3EHMk/TlltDvFCSSMJDkm/DozRNYdxE8nBhs7iNjbNdVmPGJSl458u
2F84Er7XA39yIX7/XEEwA0WJiULru0X7T/Y4SRNl7/t8bkJx6uEqM7ZygUJRLdUMPQJYvZTWmOqj
IG2cOJpPEszdIgChySGPXbz9pKbJXfHZBYzwc9LU7/KIhanNn60EFFTFBt+w1SWsrqE1PP/zt1cW
u8R/fXtujIoLUmj/5Q7Vefln30YkLjP2HWYMBPpB7a7IY7o4X0/dri6jNZ0hZs3JAXWVO3Fg/efv
sPh5fv4K5FYBZKDwMkzx041L2koLFL+TVkHC0SMMdkMgbRGkekqT/eKj1P/+uTyJC7PekLFYYSX5
8SERILDkceolbAfNpas/+rn2glGsen4hLVPYGF9z882PRxex+LpQafg22W5ga9LjhHYvjRNh3yxd
vfqBtUvieN2HxUaTMkeX+18YapWfjFA8WT9+2eW//+nJAg4Vgh/gy7bKVw44qyIOGKTtbAOFdxWn
CD9Nz6LgYYZuJIqrRM/RIDZ58IuLpiw34McbxPeArLAElGjqbxXzn77HLKqJCnXGEGYw30mtzvGF
cUilY9X6GKqxNzButabMNYPK++dnQ/nvhwOwAq+Wxt2ymYr9dLhT47lozTGQVkPltEnOng/adyUz
RNVEuzfS6JQswJgu9Ay7fSDa2Rvj/Dgauu9oQfcuxdlRG391RfS/uDMg0mRNyJgBdU4kP96ZxZ0A
fm2xVmC9M3WfF3sKvCLzXw0rdLNZecq2OHQwvHQ7NIgPE+OwxJJXo0a7PTMYvkkKqg4pyF8xtdDl
wI7To5tyilyiju7ey7nuVgj4j6EVbAowZz3i2D4xn3A9qCvJnMJVXiS3NOWUzwzDVetURsbPWLyi
nTI0EA5NpV8DcbhGkEK3ECO/Jmjb6R6Wh7LMTJqQAnJROnxp+4Q2Ci0qYKhf5HZ89W1eRTWi6MOZ
aLdpsf7ne/rfCzWG9P9cPFbsHy9eCVVRm3UEdyKcnajyn+hMwWlLkm0fGpyN6Nxbub0JdWyO//zJ
P3UKlheKgygbF+wTPGk/f3JOHUOpyG3L5bRcDRFSeGVad3nlxV2J4n8Esj+PyS8+9a8WHfRNsi4g
wGAJVn4yiadizlmP6CNXsbZGoQiyRwqehBLYVFA01eHYd6q2l+zOifI3Kc1oXlvjqql42rV6lUBu
RKl3t/yAAaqtHCKpPRbwrqwE/VpqQtcQv3rt/uKV/+ErL4fkP73yxhQ1fhCwJudMEgOj2Cyf3RTK
ui+7JwTpoISo84MUV3Uw/OJ6fb8eP603fDiv/bLWLKv0jx/e0VhLBvxlAIIq5t3hIVr6k+ZO92tP
0qdPXErGd/KZif9WhPkvNvS/WHF++PSftgh9iv3BXj7drKu1LHg2GD73qvmIausXK+vSSvinH/rT
Ah/ZKGqmlo+aE8kz+tTNNAYp4a+Wq79aRJe8VFBVLFcqy+mPFxSdm6akJZ+TJw05CFeppJNRHcxc
XcvdcO6M+lMt1YcZJQELEATW/B73/RmOYpo/tKLY//NryGf+xS8nY4SXEKWdbSLc+/EbxVNI6zL5
Do7PKTMSZtLCDpVNkKzE7DWsT239WfbbtaRhJuo+zdIeD90qllEbYIB68RuxjZMn5mdAymbXp95S
cko99oIUIddiOmfnNkmPqN9bHRHtqzFeUu3DwGKYoW4PNqKGHkOHHjjGqUJ8kd1lTkXY2EArC4H/
QnxByvoaDiJbtQmifBvkwODJw+Okwxi0Ynlb9d03f7Sk4xDk3aEuMa5U0ee50phJ6BZZDOklDj5X
TI0nYb2nvb7zMSpQxNqoYMrIi3ygnmHOVZhoYqwZ6I7dKmY+dik5G277PmYkGxrqC/iebwOGq0Zf
BAhA1WuJuQdcTUZWfwD040BWUA8MZ5zqjccYmMJh4K8ojbew6wjrEDuO+xh6gtopGcubSnUYfJgB
rV3I/DxRbDJQzLsqV8tLHyU6aNdM3+mNdlMHw8eh6tPuCUN5MWidFgC/XRhERijZpTIZ20kW8ro6
1YSr1OOx5SDuP9Ax+Bql035GN7YvzWuZz5S5lieLCRtsPmyxIl8aJPZ57So42VwwlTx1anhnBrZa
SP3y2B3o+2IP7W9KXLhjktKhoRpawP2arhUM1uQKIINxHewPoh+2oWiqzcLwh1g3rcu0u/6Z45/n
4l5axjoK5KOf+Vupl9EvkByxbpYmfZvRVBs/YusOtZspKYR/YFMMnhghUvm4ecnAL67248wBY6Ko
T1aG5WbDU2DWp16ZmOaYubmppWyx/nHLc+aEsNyHRtwarINojqY43CpyOF+booBLHN05q/hCLENa
L6DZb9K4f2yiwtG7qw88OUn4NfcSUlC+ivqWIvSjyva5sipx9MmyJ+ZdoE3bBEal3m0Y1ddfJsvR
8ACDIeI6jbu6/0aTz/GlZ32O7j3ClpXi6weca8xMMDrGaenUYXv6PY1ANA9G0e0nmEfOIJuH30MJ
1GFqN4M6XSft3OAOMrc9/qRMe1yCCnj8x5wNNH9QGf5pkifGByl1VRAC9uxAVivTy/RcGxdAqNZk
HcFvEuVQIsdpbE9+RNTq5sa6ija17PTv+GoxWSD9uPb2VrEfkhFKxydNzrfN9CBDsQvNE2aLzZiM
G61yxRM5CqgH0nHYf49FyPQZ2YZmYnns1zmxBC0OCa5s/jAXitP0B7ofHZC5t6x1h747yKgnVzJ2
0+Gh6TaIFB1zCL9ZZvIwPRIV4Kp+RiAL5hUBmtmEFmsEntkiRmf8+xmeEnbYDcdcdPxfSsPa1xVw
hfAcEECg67fYPxTxCVoj+RqPNc5MJjIWssbCsHGwupJ2GuIN3GnCNngRg8964W/xcBxq0Tl6wo1v
F1lcCac0ujczEK40Q+00RBwPYzV5khfNE9lJtxkXmDPoZrwx7eGkDjXGi+hrQI2YwRWVKw2WeOzF
irqVG/mWT/V7E9Tr9FoqJN1ULEiSJyvQ93YtUOJhC+901rA/LHkQcNpdfWN0rq8fa/tROxVFt8Ly
5vfbSPqi9V/p4jAPdcv8I7XKdZFKGwugySQq0gIA5YY7pU0kvGTBwSpAczxY+T2dQYhB7+k9GoFd
sI4lHIKci2v1SYtvqb7JTMjA7ljdzBBSy+hV6bNKY8s0VyCt0Ug4dfyqz58Q+xrN115NV0EQrgb5
YPr7+hrowYZZcFFdoxk3LRJgIT2HJeD1QdmE1okHWNdP/SMOPmfurkl8LmffQ5r5htDv0NIDNCda
7SK9QIOpUQ6ComZRKfsFMWqDsOpFfY6iovaWmIteOSYjKQo5Y6j8az2ie2Z1wDRXnqaMUew03Vpz
r+EcNeX3JH/uC1gk0xvcXK1qMS+i0USserEHlXrecJm/8WCA9jGKfg8AW+1PttgNEg5n1QP66eGy
9LSscu3Gg0CcM5pI03U0kpgCEgQXccFbO2a5O6QdqsaKs+Mj5NDR1e1geA5rrPmRXy/OXN5eWR4i
V8KSPoabTPucYUeJ6Oc2z4xtOWf4mRuIvfS5/gw9fP46yJdUOpnP0MUuC5K+f4zyeR+Qb7Qe5lZ4
qOdws9oeY/rkE9DZeDNa+bVQT0N2mAenFte2iN10KlYjqIRnCTKzYTpFsfue71HUd1P+hpC9iDkK
lG58jF/TIcxIAQN7fR0Q/EHX0eYr8UA8o4esv4fm6GbiVuGG5bcwZW8POb+n3Ic4Z8DjuqWGkKJn
LXftevs9KqRHbOZPGzm/G8m79p6wuIOIqF2JOfU8tw5oZ52IlrHZZt/AfCIbuw4VVDluf7ixh2rF
0ofVfh4POux4lPgpaPM+l59mQcwNCqvY3nXobtCDMmWIttn0CnzOCtg6PvloOSHnh69d3HuyuvZZ
2ZvsoxUdUgWyVYL1sMesVJdYpw9jbjAS6NBB7MyjzmyJLhs3k9ujjsxy+dc98D/N3/WmhGhxFZjX
sH1MkZw1kwIdVeMarawCTYj8VRLdRS7sbm9p6nymwBnhDfXWsJQQ8Yk4omltSSQNGNEoexWpAY5S
GmLVloZyrv2p2NDWV8ldKr8oFWOPOOs/SYUEV7Cdtkqhs1PFMa6xP1JSEoUpWlVrL2jwXu3KojGt
pca9sG3kcoQQnSJNEe/ypFdbow0e5BwEUDtP1rmxFkpkZVmnAjPap84iewN5FUrrOvA7jwve3OLq
9zAVEcsM+stxvMzFoqGkh7kA0SPQQn73FI3vvaS0F6XHt5cb/bgrRCO8JWUliocbY2VnQKN/mCK5
ZgMkYcVP8RUyO2qfxah+4BcwoRFxMWUAXKh+lYtqIlUfQ106oUL8YitQhKpUDRyzDl7VvkaOqVf0
tS20R200BAAG0hqNUVk9RDGirUoVr8ZQp7tBTCn0DFuHeaQG19ZXzE8W8kne/tb/QsgJJ8YmOxlm
d4a9B11Rq3ZRXF7Q/WeroQPtrS6jtTwVD8jeMcHPbb+iVwPf0W60J5oO67Eoy5ulmMEW56vlNUmB
07YnfGEw8hB9PUFOtMPCYxb4lCIzPJMy0E7TBIeb1Ld2jaMZdarvy44GMvxsxCUjSKt9qGUmUW1c
guRTJ4m1qTac2kI9iALYdEVgr5tGL52KayrXVXyJ+khbAQm1nQDFCUjGMF4ni0StBUzrVIw90Azp
9ybAMeFXM0IhSfadpB21M9Vov00l7aOp0E6p9mQ6SA2YsgrEnlIXXQgAAmo7U4HGNfKWxogA5qet
QY1ToQ1V83jbI3RDIJsQh8SXjN1c5hEH2lSwksjfJJ6qW2gMGH9Bq9z11m9OeSBScuWiFw7Z+S5s
i0Ogm19n/GVOJqOEBFC0a6a2/WplCbkqmfZS1agKiyJKV0o98Zeo2bpBwrR8QoimWgSXlC7LgcWs
x2vT4+a36X/MkgyEssRMEiSDN9aok6Qq4TSRcOosKJudOmN2DBq3ccjKAeLP5Ejqa31vl7pwRp9R
pVTAIY99KsKCIJPL0Mjmifak7xixwQkjDiQHRsIWqnmFJ784GEpA8dIj/68ssQEJcG9l4wRvtkX8
r++J4bjOvkqcjSTdqjLgFNyVb6jQFJjp6R0G4+TOpjjoAwOvzDfWypSgnizRuJFac296a4tu5NvQ
hg/fMaOZnazbQHzIOsK1vjcMp1OR0jWDMTlDN+ac+KwTqAwW64Kul9l1OQkiSezK9YCyNMNqgb8C
n7DcsfbKmzbqTrJZPCd1txY+xpDKjOPdYGsbIlVuDYklXt519pFohS+tWd+isHeiqbHcIuwoRA28
GoInbqEGag50jmg1xNFrljDgHRLzKAAfJCVonl4/DbWytQab1rykMcQzETXJfr0YHKIPX53Yaqha
qrAjmgZnDZatb3NtsmL3TBRzlf5Owk+zo36btcDD4qY+Wzy02aiu9FDdwSTxYK8SIDBP0iGyxvxF
m/CWthUJjkUze8kcGEBHQnaCNGclVzK2oCJzihYaAxL8E81pl67+qQw4Gwx6S5ZfXINvqPgv9Gtp
3Cz2WNXwgnxenFIZ6lAyILpkBpig4AyxIuNQxfpZG+0LwtoL4LDnkPS1gFAATR17l8ybD/zvhhuX
ZF5Mdov23jZWQVsdo0qLvUjLTexnbKZppt+iyHzPCI70oN+/Q3/4LCGp5hlXzz5qOya6siurCz2j
Yk/LMQ+vOo4C8EdpfQU89V0DtgYuMbpjegBel1B5WzUWU8evy3Pfz5soEtdCmc6jRJZMnD+p1OMq
iZE6aDw3SoPRkwEj0sdXFVrTpuszSS81QEQUNb4BM0KSq2wdhkjY5srpovmgKN+kWXmXSYxYIQw8
zkr72nK5K5sJZzJ0u6wK7rGtXlWDaLUs+YK7yi14O3RxjqPs2vZwlrh8Zpe8ZlqyHbPmksYzIP2X
hOqYMKE13T8XLMpJsyK2hOGTJD0Jhg54nHm7R96W6smok42g7JiiR4VhqaQyGUZcXWQc2pVxLWLp
pZBKXtT+RUmbw4wFTsu2WnuGr4MmLUKSlh3VrHQLG7yVNd5DWfki13SusmwrTfZTOOavcabt23Bq
SdapPKkjl0x58oPSCzvbi4fdbBAtYgms9vFOqDnUGpUjPiE2GfqF/N2W+3ukIzyvXuPY+Nxga7I0
dADBnLujbD6BRUD9lmVHpQIOomKWCQ3geHNZX6VusetXXl4B0BGBcFJ+WzW120EaYCWJ9TRQ9mT+
3U7pf2v2R57X+1kyVj20IeSOV6IyXZt9VrVqEzKOjWI23OTWeK5G6T503VVTOg4LyuApmVaTEFDv
OtzuJBvI18KvD0kK9x5Qc9FcYky+7PrAgXEzEBF5x1FztIhEUkp/Q3Aih76HsRx2kmy95WSogYUK
3MyQb7LWU/7xJeYi/maM1AFduFflAsU8BKfCPJnWIj6pPaErG0vDucFO6+pKd9INumog7+2VJUDH
p0G51xJ9oygtZZwBTaCG8uPDJFAD9ZbWlfCiadzSeMEYwqyHs+cHqVLPIeGCBJSdAGXcNBpMpnSm
c/Pg49nsh9VMLAOmgpXcmifEsCKoj7ZKzCuqlikmgQ+CE+FCygqx9XrywyNJRCEC8tcwA8wtRxbP
mv2UyQrPXvbYdPlT3liPmqZ+Az//NGrAyLPmy1h3u2Gs9n1HvZY9lA2cqrmp75VqAugKh4vZv5gR
CB8tulQBOIxyfAuGZXmm54DZ8xPjAE6ot0IApp/T5tEmflYVkgoKREM4XNAJxL6TTF4Ut/duiFM4
ntqBgLoR42J0nqZq15DT48D44C1JOKXFweIZNNTGiVQtZ26n2msRcrZPSgw+WQEfkm6a1+dghsqG
hFwdWKeb2uQkLciroFZLpFmaNw36AzGfm1DSt3kznuBMpDiMdLG1maec8orgO7MvIzwUg/+i+zgJ
A61rXC0xxmvYMaij8jd3pqGdRTxuiEi7TFKHaZZ9mUGh4cmVWp0i87XRomsZIzZPdW5a5whcXI4V
jCfePTZUXAai72QOeiq2GDqCVuQfSBw6lOIU24ErKs75xiZG2jPG8dFvutMc+m/FjOtDq1KH2KvH
OH7mhzuiL3lkRfnS+T5aamOiG2WsrWLm6FSED0VJb6FJ2EaA2dld/uDbjzQHjrMkLjRjK8dqw/2Y
Qkip9PYGa5xOaJn1q1mz223kK+/w49/ATWlQcJKYzDjrFgUoZsfm3Oi4Pwxy8LLka+Pjcoq14cFM
fLx6wWchApmXBrIFAJ/KR10qKwOtV5hro2Ufhh7CUGABLn3ANrsbP/TmQqBWNyofGMz2XII83JZS
fa36D6Vzl0y4eZMGdy2qCOEkHvYS5KeiXyfNzgebhKiIoSCpsJS6DOnPFfjRiaQBtMC7mS6k1dcb
rS4em2s40KD1AGqtVfvYTe/thGNpSwhNY68xhEQRWbqchn8bd/xPpv+/FZX8ID35/02dYisyw5W/
V6cci+ydMPjo7c+ES+W3/+vfihTlXwz0FgykbgumCRpzht+UpNa/mFabpgxWWBC/IAyGbr9b/1Gk
aDr/m74w+wWDwD8UKQsVwGLypGiqhoxF+Z8UKT9PkiBuM3VBTqqYiEkZ/f045CDj9Oc8c63pJ46P
4x4+RfLLmZ3202RVlS2IneYyNaMGs6A0/fiBwcwAviQIikUN6MkqC6p7opjDrgFIQ4/BPGoqaYRW
QsBPn8e7jIYpRH3lZE5GAP02mPZNm8kvYkkba2pJW1s1x9ZV0ysyy3CMik/U41tZqhZILP+pnRMF
05fReErqi2cAQtnO75+ELl/kBGuwj1+VeUZSXs3aZCkmU5m8DRQXiQ3GF60kZvj4odPBAra91D2H
zdw8dGlEol1JKKpJHPljN6m+x6RUWpGKjNS1Bs8k6bMXpRhTmpk9fUrHcm2FA5BgExsRRaG6nRjE
OFM2bGGXEGVMxYZFMT4qor6lY96Tay4MMqjwiydZz/lTFKSPzeTcYdCRtaOehcYGpjBnEV8l9Sht
Dz0AMWcxwhGhNIp3K6mb0IEgLG9ULvnRjDLlqjbKC8Nk+H3KaGyBd2mfNJoda7/G+7DSWg2hLC6g
tYjS8VHKzJr4aUIvW6MbMCzHmWN1EZxPA8NmWc39B7GYLF80L+TTZM3TqTWk9DEjMI8/IxX7Vsjl
weyVet+YybQ2+wTPTRx3+D6GhOh4A8/iIOLa7f1qnZk4G/FwpOwro0LGbgbHGEJwxr8t2l298J2A
JLqNPQsn4U/jT41I4GSlvPOiod2VdP2hDEjRphwUTlPOwzsQp+IEG9rAEj4nb5i3lmiD0bzUEkBw
Z1SUYUt8U7xFTFYc1HkRXcaDylE6LdxGrbWN38TqJiLxcwP0oMBd3Z5rtUD3myk6tUKfr8JM1j+J
PrIcBuf2VcP5o8xcTjup0kOjTkwLbXKpvDAZd7lKaFBLxBUDGzoYaZd+IR+BtT+BV2GlEWYI5Wwt
3c4ws6W9gax6W0jW8BrYZJ6JvL5GWsyEZphyGkRxTaum5+vNg3awQ/k2mXdlJCujSdhcsHA4Svbs
WzTKv2cWtpp+ky1zMelJb0QUYf7NX6WISHc1Bi2HtQO+8/ez0hac5itiASw2gilFbJOgHsbk2tpG
T6dcSXn5Ut49/Xkpu0wh9rLGe9swHptlbdiQZ0ILxUjvysRZZ9Wisz9LHOfXUbfICjTdncQo49Ii
MH5b8S9Spysz6yDPeXOPGmalARpzN5JK/YzoWcZ7Py40C5pu9Uh3XtMlt9DmqfeyGjd/3I/JoxIa
07chIu62oCpYxYtJziaoYmOmeuWpoLHuvpTP2OKG9iJm4Zkpvtk4LqKtSHm7DHNGMOAnyqYwa/rx
0cS2G9M1owoWhZdm9MebJD8HE90CoxJAJ0ErnLp5LF5MCdcz69rOyLuTUerhFstsdKgZ0jsm55pv
5BHj1SQU76RhGFqXXZlyaVX7G+MLDNUJbI42WkgbWrrJzY75UgeLTwca/t2wFI5jeNVacCFCAuqa
Zr1P1nUZnuuoA3rNw5PgCSrCU5LhfYuN1IHaIDZEfCHbJylv3Zj0UrShH495KD8aWZitayxrqSZT
OoUFBbj/lYo+wqheiJUWsALZkZrvLdLfCVVE/Y8GTnZNSX4o7ab3rIEqq52jxxaqoadH2M1a5CKc
51nWrFrLPiif32ZZHAEHlrusoRky9fFbjXDck3vxBkidA2qWWUi2uMRyUz5WOUnpKzyB5EP7Epm3
lV61O6KHd3NO8B2jpX4/k3l8GZTOfqL7BCSmQSgfwrPZQOzUd9pQ51vfAjJS5colIcrHrSbq11IV
W3ipBo3uBFF6pbyNGefjMTKbzwiEbzJibxgy0sOkJAwuFJOZ8TBjVVvYejKd5WM75/uAFm9UTv5W
NSp68NmzPFeo/K0WLWRfMYrTUmKFwd6ss662vbxIqxeKVHnPk65/pu3SI70Xxho/+HQQmU7noI84
cVVKuhgAFhM2652bBFPk6VJF3LoGJrqnuV7wZ0ZyHSOl25VyLd3lfpIZitfgUcZJizzIlWDq5Dli
zJRU70pFh2PVGWoeAkUNxa0ueNmCIJkzDldxe6FBppwNYnzfdGPWkYONqQsP/3OW9sE2nvQX8NU8
kjPtuF4l6szs3rqxn1zkQw1u3vrcNmjFQoXMlGnG+0xOakT0wZg9+FIXnMDY0X80+7XK3T+pFnk+
IPxgGZg4s4pe3Ek2UW/jIFfP+sQLSyttpdvxK23CxWz3WnXFQTIgKZiJ3h0xrNBGsKybKcLBy8kd
cwoSZrxUJUMIEmq9Gmp9XIOvVPe1RgcPkeixyxqc98CKO37wIj7L38eShm2szF5KOsOKuE5QdcSv
sLbgpo0k39GnocNZPb6XytQfBCCjdSBAeTSFccTmGB1nf2mH92Qi0OjJHJAiFqdn+zzowS7g8rrW
UDdrU/bHNUouemEyWvr7JFL1AYKRf0mU+W1gZned1Hx4NrmQq54p3JHsKWMnxw2RPCEEB1I+I0eS
fGs9mXL4Srx6sprUSQGDotc3HNi0gemJryatBmY668j4O5LVUd9TEMArmSCT+v05Ids6SvtTlKY3
MjRxv6rCOoxkdzwmvglbMYk3yICNjwy+gqYrDoWMS+FzR+tQeH1CYyMJLcwXEJodwr4G2sa0WetC
REd2QCcRavCctqXY6WZAqk1Z0TbJCAxjYZixH404E6NUeU7mqfmcRFgjGQH/Ta63GMydxOK9GnVo
nYqs0Fj6MeDb6s0GXzpEJ1+l2/OfqG9ftLob+MTKtm1ivo9Zufkx89vUYRlopKnTfqT/G6i/h3+n
zQIiDPDXfg//LptOxc4Aw0k1dVxNIJqejIEFSjfLfPvPCeA6m9eO5JyINuvvCeBdDcRw4aUfWhLA
c0w8LuBtYHUpCp5KwU357yzwsuQJ1bNio0YyB7gksaVzW9bzLjcRAihRqh8GoZFOUbQMQ9qQgyvN
x8o80GPnXasJyZQBOD51NdqDItc2hELAvvmeGN6G2BwU1ihHxsfcDnawHZok/QaznR2r0zipYkh/
CBl97wdCyz7rVhYzuB7QiOd9pr73I8sC2byiJaemM8517r+PBe6XvwoYx05Nd3REigZVW1HMnYr6
E2cQ+Ko9fMr+BAWkZd9Fq6QldrwvOTIRlkHqeEPikNdo4mNMxw41hNl/0UVLec/yvJmbptzr8SQ2
oV2QOIoF769zyJvFb489jglHySGK8TWA04Cokj8nkpeymq+YBdyI3W3WpT1jfWZs/hKLRlupJq07
miFEk0dhEB/TuoSEaBfToY3xve4GkxwrnRL/cy+ydq1iv8VhJbpNVjUDt2ke+f3Zg20xrFwpckEm
jdLN6s7nkGKpw3g2YRI/F+2Y85Tz0G/IV30bSEU/SJbynIaB8YIZFg0OmiWd3POu20HlgcjQ1xnb
AGOR+g2dt3JB3MQ8WkMLmyfaTbSdftHibuA9xe3EO+HjZ5PMKwzI0c3n8KuVzKTImlHjYCYnf+W3
RHROFAk4jix8+Z6KHvlVvGNVtV6KzpY+aiNh0ehG6T3Mo8oR9TQ9SjbiptFnMFLhTzyBS5YcyLsy
QbRd/0w7FWasQIWljBjijGa8hJDL5lglKrMDl2BD0nJHP9rWqnj0p3YRjqndqvsesd5MjPv1VBFe
UdkNQrO+DD1LnoodYWmRF0xTuC2Wea+Nixpr0pB5nVzK+zy2ERSR+0F0dFbvAsYmT70yJ3eidKwj
yTrNp7GXjTUYi2kDMr/7gLRNzq8SDZThndCdqh5YXqOArcUctGoPxz3dVdncYLCDukCwXOpfGckT
X8pv3ZOOQFWrYZkgIVhPXKZLlFh5xEQJbNQ4EgQfMb1EX7RQh7UFQNypYNG6FihxEKfDDg/ROkV7
cYIc4t/zkCNZt+CMiZIyNkqYjudOCrO9KFLYEwv8OFswyKM8FOhXQCOPCyQZp6r1ZAnSSvM0fjY0
qb3qpNKjgF34yrZKTPbIo/1sLUwn0VVHiKdo6ShWXVVqAy4he/Lca2JTFlrvcTYPH8McjXeVl4IB
ZV1vWmQflgxkmlUTSB/Pa21+g5TGqWdhRIMqUI/Nwo1Wi+qmAZKmL5g9dwspDacjRshBFWsNFU5l
66kjg6JWE4LqRdJxtCh90ysBVkuAqxUA1qkw2o21MK2BeUXEtI5raeFdc8w7IbM/B3I4spLDxIbx
f5+pHmbE6MBSfRt2dsgujD7KepGjXGacln+IIHekoidsZ/oiyQR2WqC4df+hV8ih70yS51SG05p0
kEB36y2nnbw3z9PMYLFc+N7DQvq29XY9gP4mnvpTo8EmQCvixKW5NdXmnDU53HZp3rQifp4Wjjjc
XJLTengnejbAiqlK9vO+SW91Hp3qhUWu0NuF2YeKs4Y8XC/EcqpAw5kXinm+8MyTQdtnhnTJfahR
88I8x6GLw3DhoFcA0f0g/hRiI9ykS2DjUHEMtAIUIiJqPrK6P5opu7upM+1sF9o6qULTHv8Po5uR
c42hDJt2LA5+NHZflHbWj+T38f62tbm1SVTKLVy00v+xd147lhvpln6VwdxTCLogeTE325vc6f0N
kVVZRW+D/unni5K6R1XdR0LjXA1wWg1BgJSV25DB36z1LRDI67ZlpKuJ76NlV2tTU+BzzYOP6Um+
czAi+tG0eF/vgIl2HtauZsljZiScI6iXDaVhtB2aaOtr9nxk8midNI++0GR6LgHWbIlseMTArXdm
D4R9rWn2hebaC024H3ueh7RhA0uywrvplzLicoyTpyk0dq5nFqewhXxAVXDXAtCvLYzDqfJ+yOry
NU5x/6nQxP1Ys/dNsAGppvH3YPmH0joHJpz+qC4+iWuJtpguxz3CjGTX8jW9pZrwb5iYVkH+Fz7o
gzxtUjSo5AGEBAN4OiEgYwWwwpKc30Zxs291jgD+Ll7oRLZAxOp1leq8gXxoZq4Jccl4YB8Kyi+d
TUAg3lNY+945IbaA09M/2WF+wnP+FuhkA2SeV5HOOvALIzmD2HGv/RGcTTOjuXDYLaZ1Gx+TvH6f
0OkRI53tMp2kUOlMhSofw436EbTQ6MyFVKcvcEmVup2EsY3h9aJIFLmoSAVrRjnpk1UKdU2FzGo6
iVms0bnOMpxOjqXErpE8xn8MSv+jofJ/Z1z809z5/yOSrO0wCv6rmfLzt/JbV/15oPzHj/zT4giM
FRcjyiPXo7v450DZFL+BdLPBhzBWxpwgGK7+aaAMMoAHgmsRcERo858HyiCe8JoJ20OM7Jryv2lx
tG0TKi0jXsfyrF/8AkQQkBM2k0gS9c4n/Bx73ZrpdTaVXOHpN8PL0X+7QYwiSNz+6UO6/d2T8Ofc
pV9H2ZYlbd/m/w5/SSwEP0+Wp841xo5kyxXC+01Vje/tYHws0n9wk/n817/q31kSbdRnuAYskn4Y
xv/8u/rBznxc1T5HSas2wxh+b8P6OQqbbR3alyTjdq/H5CEZy1M5yGM6mfvCqT9Hwpz++pX8q12I
N63n6I7gb4H3iw+lUqpnmwcAyzQLVoLxusdV4LlpuBoa67QU2aWM1d/Fdf4bawS/lX0BywmsQpCJ
f377zNPqock8H12se2OJpts4lQk9DQf5Ksh7zAJNvYvrg5D9JaoxwGfJqctyrdT5atfM15zuCAr1
Dqw9AoecUJ8WrWUq/VvLaU/Mqa+U6E6LY3+iNdv89Sf248X97GiR3BpcnK4nfUFe5M8vHjBS25qL
6fMxgXAKGpYHcXdglLhuhTiTM3/tRGQJpkBvr/NyvimK9Es0ms3hr18HN9wvxhpehmmxDvEcrIu/
RsjFXu43qll8IJIClxu9UpynX1oz+5vfY+sv41/eLycC7lWcXfhofn6/iLFdZ8AdjFTUuZToVjj8
j50L6jOy1aWzmCMXzwnlbB4lcOHMgBycasGAksdH32HkD2v9CzN2SBH2q2GA/rSIDYaEhciorJtg
HSoUKiRZavRasia1+dSjEY+mYgDblEAY8pM3t8dUH8QR/OJ/bCc536N/G7j27258LN//fIO/HDkp
YxNZY19hkNgHr2adLlSdbXCAV5szTqiKv7mC/t3lT5Scw+GGWZPZ7y9mOT9M7ZlUJz7RKL6ahwR/
Sm5zoK2A+xWbpMdsoYMfh7biGmapzV2RhgAfg/G5wkKQ0eCtZEZ102RH3M3maspZ/hjWfJyLzjjA
jU6INfHTK6cKch3jcTSjOvu7d6Ff5S/Xhb55+Z9Lo0Yz8PN1AYtBRgXi2lXhiU0GH/ho2cCQUbIF
sBRgn7FByCQVUxtS8wblfuqpZ2wXhO8EJHmZ7d3MiGql0sJZhX7xbXBEhSAKE9G14QY3+Cbgq8EC
/Ov75tcFIrwAE0NGELAkIFXc/mWBiE2chnRaPOKDQmvHYjNaMxy+H4LgAE3i0YjyO5OdHcrP8G/u
pH8Jt9W/2RdED1oWCt1f8+jhlXMX+KhQADyXu96Yr2GTLtetWT5kfUGkr6Pk3xj9Au+XAx4znG+6
kv2xiXvftdxf7l5zgR5MUqe3guwhn8gJs3c1yd+PQe7bj6wHi6doSl00yco4g3VlxBrV5qtwGOf0
wZS9DEEizu1o+PdqRltfZ+LZauVxdOvusQoKLTnlWVXYy12VjNA6p6gYtTHXit9MD9Nwb1E4Tmby
pSK5fp/XolirUNXnFgbs3pWdPFqlKVfBhGV1DmLvup9bNngZ1BKq55Z5a16Ur0Os5K42KkYU5fts
NcOp81J5beTiLWN3s22MUH7PlPG9QqrnxM0tHaaENsNZ0wmkoWP+GNAK7+1k6U8NecoP0ZKgkfA7
87gkhn0iE7TCvZN0HyTPouiarNhHm9fi9PIHLeyXjXlbyOmSDosLIplK6S50q3jrAnV5HHw5Pvc1
5NsaBFu8CYBBrF01E1gX+M8DkxjgffGJ7LBkExgjjXMcZh8lMGliqdh8WGHzGYAxWZdk+e5sJ/W/
GnZffM5La+wcUEsfjt5cUUhkWzPM61NttqwTzJmFRISv2pDVOwktzcquw/ngRVW+LmseTqZisRbk
9BhKdo9eGm9nw3xzBJ4bg13Oweg562z0LBcBhnU30izEiTVuYMYiPFqQF87cCb1Mv1gl6xSPUCUU
hzjLaEFJH55tmA20TX2RXCE1yddetWwQ8G6Bch47SMtkB4crUoGgwCv2DeQD31UxFv6ANSiK9jvG
4cV3wdBqk2YdpLlJ9nDec+MxrFkcJB6Xnqn0yo4Ajmv2VNH1HDPYTaQS27JEmGTKvr2l3WLrg6x3
5WdQqJXKjHNXMDnqZYOE0/Sbm9xsu0sr6QMjG2lv3Xpodauy6VaxX7CBNVOPuQZ9y6UoxPUsGeH2
Y/aFGN478m5qXG+Fs1VDP68FcFF3guE9DEN+9kaAvRmQgquy6ZdNMXcbE+vZphGjgwJc7VMdAeXY
De4rx8di236bXf+xwRj26AZTA9+VjfVqtCX5Ih4fVs02/5KzYDrOo0/erlUb4FyP4PnNVRyKrzRT
5cVio7LrYtt7ZIrPK0HdtzEb8WCNBkvTfvoSSQK3orSinGzthyZxTm1kQBoENL6J2szeKqMfTngE
PL3cc/a2UyQbgtuuAWUymA3S5Fi0sPFAVBFTEyflt5DYIj8iYyVpB3tv6CqxTQ2APVbnAJe3PB39
JsX8VdlhhP8gwsS9YYOnQyBwLGzmym2CLQp2nF2tS4pjIdpN5pYB0kiDE9FjNl/7Wr5mtgBpk1gg
5Or75m3wF28Xjnm9MWd4UL0fHgILK1hlMTYMG/+QtwPa55o8J1PLbkkvLq7ydEcAIRNG5Ln1XH3h
EUtsA5zPVes45X7p4pfYDqdD01YvsZPtlnxBs+mH+zg05CZSy7e0yM2jKaxjHLCnbKr0wZqcIFx5
Kn/otdp4MOx0PUkg5SU5ZJsJYbKb49LDsfbu5ExjyLMu1o3Et9GWBV4GJM6Mna11B7bXpADAnsAk
sqit+lVpbbTo3Ro5f7A1Z3EM7fxYdNZ10fn4tQx25kKFFxGDSlYOqnlToSKvPOY2/YBWHpm2RK7t
DArpxhID3cU5cZOV08FE4Z1qpXfcp3s3n94pOfgU+jZZ18RcoJdGKl5r0ficzf4mRUfeoyevXPm1
0gJzhv7DNpweekvdRMLaizCoWfFky6qRRCQiTw+K/tEZ3eskIr8S3IHNOJvsxVJc8FU0OxoB9S74
jDZBwtyt04p44AzOCp1ivEH8jJthIYy78qx7idgEnOUgzgm7Dam1905XX0X2yJ2uUdkL+zeGrgDY
E1BONSglSa7mzPxiN7vjcDI6/zJZuO6QTEEgrfpdhD9BBy2hws3YpGuzgKFtA5PCQECFNtwsRcQW
f+6wCo2DsbUr7riqKH1yXZEgKO1RSDrMLfq0OMyMJTF2ZHddjciTzeO4YtHc44XG9hCJ5MacO3Bo
XZG8sG8ksasX906dE7mDjeYSCffVDxkdIufoPmMjO+LyASZqBe1aGsj1Q/54X8/lST55BTZOmaeN
GnElvpJEnn9ECheHg50Duj8YWO3w8D3oevZC1OTKHRUU9iE98DhxN54/M3GOwXSZRCFmDG1CGqQH
+4e5pOZYN+0sZTlE9BmSDvt6rOd+C7X6roGHvK1Q27TaspJqE2OJm8k0ynyn2GJiLgyCdazdLiMO
IQ5T6W2XAt/2JBvCVrOyXft1c8hcQpPwFRqXSY24ijmp8jF5drW/pgAzuuEAwQctowvnAXxqWCao
O/DC01sgIyc5wc0ShDpg+7apV/kYY7LlJILUW+XKVITEA7UoGpe0mM7EQYe+ajUlUfo1IDp13xrv
xZCUpyGZ/UuMo2ga/SMzkWVXa9OR0PYjVkvtNo0j68lM4/gWd5T57LutxX+PhymbTEaTCKAfCUUw
aTPneZd5eXiocETN2hqFzkuQJe/3KynC/opkgvqRtcH87kEaCz2Y01It3Tkwama4s2enb4ZT27uu
Tbz7YvFQknU5WHXPHF6juG+57kgAPPYmyGPaho4cLwZzPsaDqybIzkNmyqfJRVSc8NjeKzv6pHPZ
5gkPtGSW1Snl4Y8Tthp3WWzE68hR1TvANLwfUZHfJrQBYvBw3Ej2zEXXIIybVX2NOGw4JdjpTqSS
5ZsMk6uJNzJ7jMeU0UTcbpcouUlwkDPg5HncFBXKIO+rcuPuqvZxAIIm5XJr0W0EmU3SChBoGqig
PAaw165LV6tpU2qQljyiE09ixsrWxKHfVW5+UN1gH2UYyY+OGhBzbfrClJJDgf3bGvpFv+ZzLzds
iWFAG3j7TmoGH4/rWwfDDmLZhXigMJa7T4COplvf8OxDFwDeH7UbjCBRjPOsG09OjqbHKMVD2iLy
HSVI876b5IZHDQgdxEhD3S1bgtrkdzWJaD2AsNn4yOUEzIKHro5NBp5G59GGdcHOXiq1S6Pwe5hg
tw2l9Z2E0Jmaj5MizkkwriFN37UIB/cL+X7nfJnFU1NSWdZC5SeKqwwlQW1f1x7ONsn2fkZ3xUeZ
Ui5UfX1kDUxdN0MdCvrWxBTQsWt3Y/Q7A/nR6yYiFkhZk/smLEKP+2psrttUDGwB80vrFQ9pbXSn
in39dcUcZtcj3twZfGRdKvwL9ca0i2a8LcpuqivZN+PZAEO0HZwAinfktmeWhfPam+vqtSVDbKX6
bM9s/abwUGJUMBlGC5gNLvi7ok94btBwXScWShkr4VzIQMRvMv7oOxHOhP02Hq7Y2lLOo6Hm5l7B
aWd/mN4PyRiu68mqNeJwuBQm519YYXDGrjlsVYzrb8qyT5dx9xcRjwm1alnQRDBdCOJ576YipWAV
1aXNInaANc5OxvxEQ8v5NkgJmDR8deVkBkW8Ww7b2bXfDSc116ysnS0oh3gzx+Aara54Hr3GOQbu
ZB3xbrATCrpdhigMETkb0jGQW0UfwPlI6rp9yBFo7QhRQRmBtKSygvU41uF6NEeX3UbXPHmCctJH
COVYTr+1ivgzDtJuixIIY5WFSipNWTR7eUDTZ+Fug5QhorI6uV31VTTjcFfwgLmLmny8ietg2keV
V19PRe49FyUL6QjisyqXD+kN8p6qrHuCQLKgTJfipinS4hrH1bxp3BnBqFQlO4qFGGfr2vSxK0/5
3lDqamoStc/SOX2siIU5wEC76/CTny2H/VOyTLyvFM60mzXV0Wxbaxt19oPfVCj1BqNcL/ghN2B9
4ttxoELPsu2QpPNLlbP7UXWY3FW59Q4LCuuSUR2Tik5xLgXmm64+yUw+9gXEUb5NWBwKrrEzZ95n
rYLoyjYGrtTRKh98KJnNKqROP4HqfHVnojmNjvpfCbmUb1EBgGCYQq5YajHnROSUfVJL27xMbELP
xKGQVZAUi68d0oG38xdzfE9FLu4MT8Ybl8+CImAja6KHKWg3uarOtGXiKm4FESJavkWtW9C8Iumy
lvgxq3k49ai9Ri37GrUArEIJFmtJWOG6zAJ9/0CNN5zYB61rBGRsflkRak0Z/dIbSeDpVpJTffCm
hgq4YkU5aCXaUDvtDaoMzmEv6EGSoELuyvmY5shoIlM0OIN/SNsWRG6ZVruVfrtDewk2VlYPxBbW
u1SL43gLzyQlT0ckGlelOb0hRkBIh3Zlze0TrZyADr2T6BrlOFGKYJ2otBjPteIHR8JPoFvHHF1C
CfG1eK+dE6aaWtDXLJzNU/hZa6nfVI6I/lD/mbWXbQNLfWkzdyKZEongPLvLbtGyQVNKlCQoCXmY
4jNdwogoLB49zQ/FoRrNiJYup6BDcbzhFsTZrUWKDSUbjxoEd1Tom4EnNnNVRI21ljfCdNnEdLq7
zMCsu8LEWyDzKdtd7ZPj2WmNpNRqyUbrJvt5mW9g7S/bJhovHICoK5FZhmFavTKVGC6u1mAaE2pM
esbyGgLOndBKzURrNmOt3ix/CDkbrel0tboTLSEhWZMV4Yu3HOqf3rqRdhYd7N7K36EftgAG0yTd
9IMymtWIPO+D2z0FlOHVe4IJHB0dEeCEHcTBD+l8OeqE87FYHF3ZkKpzFVaEyfkjjhO0q/hGDHu+
S41qjrkQWaWCucXLlDaVcRdGlo9AboTTSzGBvILJwM5aHHlqZYpdOJwv0lk8KmK2zoOXVIe0mY59
XFQn0S72MSMibt/XyryePDKUMrsSH4VZlMiKCHRbdRp2PwDS0DA3fD7o3njoCkTujbQOUOdmOC3a
q4U5yroh+H7h0dHmye9Ts/9Z8z3O9bf/878/PosE1aei6Pva/bSzE5LR5H/tHFl9qCRPvn50P1lH
7B8/9ceiT/7m074FzP5cCWnMYbL/u3PEdH+zbVe7R6RN+qPHpPIfez7zN6ZIYOMs8WM1aDP1/QNl
age/+QEOD8wpzHyl9x8aR9xf+GsWs2/MIwDP4dq7xFf+ukdxQt/p8RxwpJIb7RneeCMwbN5j7pgO
ibDDPa+0WwdEyWzLgPvFqQUZ16Igwzk124d0LCnBiK89eeGQ7DtLqkMb5t2JvBb7iJv5hRIA1ndN
EBw9B/lB3vKBfN6pV3ljveScVgzjCMOKfHnwEvc5QF23snqj345dhkK7S6KzGmneCkhWu3xCOejl
PAipbyF0US4em6X/4k9J8NqMtHfu4NHv4vvYtHXF0MJpQlRdAJ3DsmWiivUPY86At6/1IaYL8Bo9
AylDzN0N7SdqkaYfd8uM0z9WKUOhXOOhiMhC/QA/27VyXOqGwRo+RYmVkby+T9p8wjNHWoxSGBC9
3vev5ZyBPqronQcBKiAmQaLP7PBA7RGqTd8bw0vZutBegjQ0iBB3bvwlYuLgds6GPCMNpLYxuBGn
nd23veVDHOeNXbxWLtS3mNJf5lwqoF7eMcBm1oXta2LsYlVfkXt0G0nnpFrnLJvhQSRU3IOtTuxs
TiWdGuTY4H5eqmOZeqCULfMZSuJ+aCgOCdJajaPxWGAyRErujXsLdIiURMAkgUludjG8WgYtQFUm
HfYUViLSiZoVMAIWtvm4B9sJpoofJgnHXQuvqb4gOH2VEfiCjksmdqSxr7k89k4Sjje9Dkh3HLLs
UZW79zJk6QKija49PNs986rWnrckQlt3uFzvlZ0/Ih/VEVSIuzZhnGkEin9o6ppcJ7sE81305ONZ
eDyj8pMnwIGwFXkqghLHRyPs4ehMYbrB1RptGqz+cGCdzaz3hwJBHROdx6Qnctsxas5evvssgtiG
uYtxunubDsOOSbV/Vq5z6qdcos4ov/pVuXeCKFmPpfcJkuNozf2hKKpzMtvfmAi+2YtzCof+ekqs
/DwTSs9TBdkVUGrqv4VZAt8O24FytcC7j1LrQqzMadQUiXwsN8w5DTq26l54TP4c+kkGojS6Vvul
rAyxjkzoR5l8G9PyI4jzdxC3V1UcPPvh+OEmAz7OnOcBzssrOD3XhZWRdN8xE5TKfBEi+eb79ZXJ
0LUMMnwg1HKYRRdfPSZzk1xFTXwAljkcwpm8FPzz89apLXsv0prmoE+8iAtbIgpCsqv4g7l+ZRYV
6C6ncDmXnUCUBdtsmzjEtySevJ3HYCSEdSKSRhjLmWLhBhwbzAOXqkgajnWblP68EU5N8YHHDDG7
M30UBlinZkL76CPbng1YVOEEerSixcgYDq5n0xfH2OpJbHHCp8amJGB9iMme3IGYdFWP6CuICu53
hs7lunUdsU+zMLiDz2eus54Z86pTCg9WjarHkeTE5YAzlnRcM8UsN2j/uo1Po4VwnxSGxo3YNef9
hmWytfdDm7h3YmUrUe9me7gK5gXsZkX4lxwJaiRne1jPZIedGxM3EOFISMyH4WmWZL2w0JVrQZ45
aUXmi9+bJMTm7lXf06w0IHjqtqWT0VrZ0QzfiKv/ZsvlcSI7k9w9f0Na7pqwsZUfJrdNrpYVfBx8
ZSMmiNpLmO1ZxmOVyRdWJXt/SW9U5l+7otgyJWEyAOAPAEtbBm9W5KF1C1Nn7c/RF99r3qC9ym1X
1Gi+DX+L46cmXil8t/EZhYNzHmwOXJN+Tqsz92BlKGzIj2QDXcDHSZom2Sw92CnUS/HOdTLohFln
7aMBMmmhrIT1AqweP3YuDhLw0k6zTWAqsLJuPG6WgADPqm6tVV5l6VPRZ9V9QP7ZWkXLggSlqXXG
l3LWUa4QWGvcxbSghAVaGmyGDl9zwcBMlK65CWpYfz0cn0HdemWTnKqCMbKf4BhURVA/zpX6IkxI
BdPEtAlSHjYTyPVGEm1a4oi2o5vfJQHWGr9n1QBCE9tuHX2C6ZdMLRCImxOBX4M5Gmcp8zfqw+FA
3UxSjeMI9AjGW5Un1W5o5ZXtxO1K2AtyLm+8zJEBOLCZ7znq7yfMhCvF1DB2gXDMofsIRfBmTsdt
ijCEBT7NttW5jylbpLhXaj9E2NLB8PZ7qotz5xAUOQQk/pTzS2xU4sYv5H3bISRb0gK0Ytfc92qq
NgleAq/JBHk7XKGE770T21wjyQMQxLdJu255Tyh8eQx7mMXyIaGPCJ1pRYYVvUAQfSz+bGueFi7K
egBqtnBcW6P9uuREKzC4oBGc6z05vngc++hTzky9fO0wSgP3qlQGFIBcvZJ2zLTY5tmxKMLE/A4Z
Al36yxKP7wIvCoFz04T53NktpQQCwClkeO4lTAuk3j7W6nrFJjTdDC0NjR3CTSAP5VsyVNXG7cvn
SPpPKOrvlnxOb2y3uLER5h1VBQOiLSzzuvOye6NH2Lmwjl+57nBtGFPzQCoerp9IfE+z6QlleHan
7OBiZsmna/NMc9gz8VUsSDvL+SsgExw4Hl2V0pakGLqLTW7bPDwsTYRpLOflgUeGcBBO6U0WNjTQ
Vv1liCqbYkePZgqSzEyvBtVilV9jVt9HJUgzzb2MQ82rx7UhaUAIhcX7mbEmsPUzpjSJ7Ehm97EL
Eg7gFJ2iJ/lUY1pIzJLWrgBtwqyBlF+3kfeAWZA82x4QESsciTmb8EUkG+wd4973AAaV2US0WMVa
mogWGE9LdcV2K7mVKJpP5C1zlZCzt6ysmRVCNib5SXpqF7tFdIMhwiaRmm0Aqa0AHy3RPabscRDE
f3WkPr4jdzMl1BO+FeytYtgL/IRdw1cWAaUxLOs+TKwrW6Qf1SBelsBsUfyToBw4L03eRQiR2+cS
bnKbdY9T5r4bbaVOUD2STTnWxzQpv4xYdQdYFzA1ZyboXc14yXlUywO00Xoeyz0lARNsdCxN85SP
ebDpiLDbRQwrgLnl09bGHgtzkP9KIvx4WCbUHmWChlUrcdWYwhMlJGcasnuPUKlDWKvXtA8+w5kD
rLCeGOAu68BLbYShHAiGTejmpLg5WjeT5ynTKZaDXs17MGc9L3zmQJX2auHiZb3qjLhSjMe+R3Ci
gtC77adk3IgSzJ5D9lnSRZ9mKx/pJ/zrMikjThH+/MUlJ7cFI7WJMvg9qSq/BqN3G1Vhugt60D6d
ZLRgUXaOfXzzo7H5nxbwb1pASgiT1uy/7gG3BS3gx/+6r4qPqPypD/zjR/9oBK3fcIUgeXFw/Jue
5yEC+b0RDH4zNXkejo+LN0fQh/2/TtDVnaCDaAQTgCVsrYP7R6iF/Ztn0755/AutH6VJ/A9CLXzv
FyWR1qgEVPKMyMyAhIlfRYgqqAZjGX3mKem4HFFLijWxS6AY0RwwAe+PYZA+DGTkrFsDo59JW0d+
G8t4H30BDjTYj54bJAjglqfcVjdMmuHdtsODAW5kFZlmtdVOS+4xaxzf+wSmtgf5yFqF/RDu7Nho
7/2RRSJ3+oqciPQY+O3HEgfvIRiQYjOTDLSJrWW6GLFxS5Y6KaGLgW8nGIOcBrULmY/V7CwmxB9f
VcOiqaT4FTxzcmpBNtJimwaZoKQlAFWy5jiFKaoPkv4Mjr1kPrTUbvCSFYAeggJxr6/Kfqkxo7CN
N1yVraWfXJw2zpgrDUjE0+pcTOH3JsPuJknTpM5F4FOAmHdGltz5dJBtjb3SV0+mid5e2CJET+Vi
C4WnvE2gOl8VmfNN1d/6WHWkLLAqzVgErci3jM51+RHxTDyzn59PGW6TC4O16iwylwSseDGBKR3n
yX5xTNgkQ8I4qR4fEHb1zC+J8qiTzIFw5xTbBSfSESPja9pIagXqfoCnubCfo3i8g65qbYUgVT1g
IgiYlRCuuMTU29HP7bKEKaU7s6qteqfFTpsUKJJkAUozTpovi53VW7+MyKQfXTRycHIZQpdLiuTS
TA5AAwkENJ3xagFUg2NFUEYZxThh+hAQQxlwXBmz6x0qc9jXchivXKMf4dU1bn6lGAbEGxniR4JW
xMw3aEK6DGJL2pPXdqJdwdxoWU/6Voz3HOC96Se3PX5QaKbTU1V2L/N0qa1sJvmgfcJIbT6MtYzR
vQwU3LVJPS8dQVALJM9CNt9jEsrxWPWnLvEpu6SrVoYz3hqq4+3VrLgmxDrbJh6/I2JyXvvOf24r
294PzMc3E3CuTWMV1cUmkgAuqRGsJB7FFZJJcXKo77eRsq7CEv/voma5y1zDZoFmDQaUJ6ErXmLL
TDO87YSp92/pCEdXj/QmPdyLmIp2wMwY+XU/pn9J4i/bUo8EG9FZh54pYeJiLsGkxtI+10PEWY8T
Bz1YZJuY77OotY+DHjuCPcMAxyAS4OS08vRwUjKlNEYAObSr8uTqEWYk9DQTd5b5jJ3Y35WmH95x
BZKX/mMCWuIzj7kDGYx6kSDrV9KYAbStKqzWsj0PEZnUrCacD1yNlBJ1UQqkxEiypMNCeQyXem/h
B1tHiTDehx+T2unH1HbSA9ylqvL3pgqMvbSt8UYpH2GR1Q+HOi8liAXUAmiDWSZBASjmYL62NRmA
IF3UNsYy7Cmi6i1hqjHbaKzJbAPn73qV9Fhq0kDVu6W1HWKrQgGopU2aSyBr2lDylYOXrGngOUuc
RaYmGYQh9o72d7xBx/Kp6SJ82Kg0XYYQ4j6Oo7s0qxK8SPARJgREyaoOynu7IGV1jg3IqeO4L0ZG
HT2IIxTpJzt178KM/rBj5dn4VFD1gG8pgc2QaUhDonENlRLAVCA4LAyOAo106EnXKlrU2KmGPSTB
TSi923T6QJkMDSJ2vTvb8RSVPst95u4PaOMWVAAj82loEr2HbXhObpYOU/qC/ZfE1sw9pJpEMRbd
bazZFBHt8HsiJngV+GohV1AdRj0wdz+k5p2GBFYaR9jXNOMI6EUrNk299CsWazCX3QaeRadRGVO+
5JrDMazIer2dNVCDBR2oAFR4LzQ7zNRM/gH/MWcrLI5RQzmYD6ZMRQB1CORRe0AE1cbQGI/W5eAo
S9WdKwfIx8xxelA/yB9GUnqsxcP5rjGy7KPTiBBXw0JEn424iAGILE5fbEb5EEXSBTwFYaSaYY1k
mjqSdZk4d5pEQlQkUF4yKCoVdcewwuI9R5H/5miISeQHqCFLyCbw7XdVBQY+C5LgNFH8bmBCIpgu
M2NGKItl3NeglF4jU0INTwmxZfJjS/44e/V8iSwgK4gg8X03Gr1CFBPdCY4PMnRRaSuNaClx9J8W
hBB7Z3bGR/8HyqUD6mL84LugJw52frnYL4UJ/mXQIJgwnF+xGIhbplfqqtK4mCDT5BgrML/EP2gy
nhITF5+vzr6GzQjgzsdaQ2iEHbNg5/NziY5pEICn4GoKDa5xk3RYI+a/46F2ZQx8VxhjHTqM/kA6
ToKj3jAPLv3rRgV8paS61btWo3IaMLOMdRai49BFxCJkoBK5BmvlMdyyVO8fK7g7/dg1JmS8Uj2o
ASxP4RWYtTSqZ7CIAR8VZwOUu1zjfMrZJoJQI356fik5FjTxNvyfIn1KB3BApCs4z+STq636HRYU
PjHYIp0bqxsRfggflBrIcURcSv+okUO2hg+1GkNE0t58sgWAuBGX5CWHVpSa2dHT+CJLg4zU4F75
IIxXvlrGo8W9HVUmnQdtIi2khbNq0R4rHhfI4bBdBa3jb03txOpAuD6RYQxwzC2yO9SFyEtxT/MJ
Ua7Y/A1uNX9uRdHTxi2izz46uCAh1qk3Np8G4VBHp7eTsxsP8jDLZEuVxm5X0BFYOpjdk2O9Rsgx
HtG2OWtzCm8bOc3Hyma1xvqUXa9yi8ugo98thserDAwBG/kA43/FRyrK+I7QpX2qIbeAfEiDzrmj
TC5acg/ifWRKY6etFYaXnLAU6kB1iiY/xLjXX5lz7B+bKDTPaTkSKBKT+5N39HgZuj5jUuyiSrJd
FuDiKxRa1qUNlLXvVc5hwfmyi9PM3g3Tk0GJyxAsMNbT4N7GcfbNjIdXaEqs+OqR9bDJ4nMMUbnO
UdFvyyngoopq+Na1uZbZ9IpI2VoPSCYoY0gpmCxwSVgZue+T85C05IwGVbgtU6YwU6Me+UzMVVLb
w54ERLly6rGFzAioQmEHxAio1oBVYRzbYYHik9vnxsnC5xyLAmlI87TBXX6hDRNHpzMQjareMK97
7QFAFTlt+5KBNEOMJ2ARw5oHyiPbVgRwBjcOgaf/l73zWJIjybLsr8wPWIqaGt/MwjkLToCIjQkQ
iFDjnH99H43MrEGiprO6ujezGJEqkapEIoi7udnT++49t86vs8YA5WoNMW4tlHQbNfpkVMV9FcXO
jvxB8lBHIl0vS9NtxwJafaeynkh3vp2S1rr1GHWQhfENTdhUdjmh6UtclcNjVbvvTYZeaSgmXUxU
SHNCzvEDg6z2gYkaCrCztMGzyPO3xkCn4DjK4hQZYW0lXJeDl8oLNuQvA1Ef+Hdyk0yO/WIBJz7X
sjaBUFJvfsYrA8ahJ5XLc/xRWdWydiot87Zjt89aqZ4mt7g15BKfMiMbrjObyvm2DZ9nHGZH1gfB
2nMRYWJgQIekssdtl+IWX/VjQGso1IQ1RxRnAxV6psfA4MSNUz7Ylz108AHq85XBA5NdbPHF92Bk
Lso8ShGXe8Nj24JXNt5K/2VSsvxeze09/9SHYuHZwx4ti0xlEMR3IQo/ZTbmNouqi99COscr9sSB
gxeh8mlOxcxqLwHrn8hbwwr+Uhne8yh6ZAnmVYSJGrJXxGNwJLl6tSi//2p6U3exeKNYlGxqE6cq
rpee2l2pJZZwWrFN0DTrqDw0HiJeS7XXt2U0wJjkbUoZwnwLC+CF32Q44VCssT40JOZ9O8xPEdPg
ofOyly6d2h3e8ITRl8E8L2mwSNoczEwTnn2th9mCZ+7kiJnPKeC00pnKk5zycW3W81fD8ctjCnr/
rnedWwdu4e3i94c5yTmJBewcXLfhJmo2r2WS3+ck4e65MICD0h9EA1TFWOzBL7mmQpxPd12NF3Y9
Pr9Bj4qcSCOhE4f2qMV5mPigNvFNgXJEMUeKQzwqNmaYvLT2Uq5zYw7XYbXUdEw8s8x7Te1ourQo
Rp5jzNvECMAyJ/OjiDC5m6E4daEK6Sfx3ybAL9sahg6SCXn9iQ8K5l8XrjTWCStPQAd5lNTVPnND
Ne0ovwHJX5O4H8rkW2t2nLRIMG4yhe2hhrWh8qKnfge/HzQOk1G8dq0bp+BEJ6tOHb3M6BnIMSka
IsHd3/mRumUf80Fs5EPQjOq7gFyNxZ4w9UGTN7ofVTkGO5nB8o994jNefD/1DhDcGW+uqJsrglyk
M8p52JS5UV+Dz4LCmasvlG8NpznA2QH3CrBkk/hnt5HfI5fTCoHuPQLfBMiEugYeJI8yD9SZ/mFn
HdRjU69xhURHY2rcTcbN6KDS6CJTv9xEo9/hlZstuLylhGGwFOfed6PdkJChDkfAwf1y73AL1VQT
YpcVdCc5cTimF8doV7HZNdcET3CbV2b2RRTdNbmwHTdfyiqSR7wrqyER7XZxndVUWtcmUXDOn3DS
U4vOC+nGlLt3Its47HjOtW1ZVM5B+T6lYyc3Ip+SjYGEuf739aqr+A1dsPzo/rZp9X+SX9by2VtZ
zU2soq7935/fh8DbBkfAX/4PQKO4m+/6d5Ds722fdX9qNfrf/K/+4f96//wq/0KwssgFEwP7zwWr
x7J9+/ZXpeqPv/MPpcrCqoAP/g+hiq/2p1LFtUwLoa1To7+njP/hWbB/w6nNP+dPSdVy+/o/SpX8
TZLopdRRcD91pGX/O0qV/CUpKClylTZHKYJUaBuc8v8aeaPgKQMXYnF303UdqZv6h1Ewm3pt9TBR
cFEGrOn6CnO1DWRw7bgyXcP6Wxeueqqb4bWEZbAeDEofTGasFQWp7j407Y8wm4Z1PZMajWMaZRjC
YO7GSnEVE3KZ3eguN4OHn17429+Dej/HnX8NhvG70EVKjSwRXFCh1i+/S486Ypt8IFfe4tA6puka
FmsCEihOt3YH0g3wNRNu60b2+8fjP81bfiYDf0oOQu4U6Nbge0iy8zr+6vyIkN3MDK7QyhOwEKyX
qJ51FXPQUoVOu1lC2aMXjePRq2V8CIpJkPQg79Dgj1gvIS1I4eIZh9mTOCqx75IeEezxlA0UqPT3
Zu1xW2qtlo0f9Af452jtAfHcv3/9TPlrkpBfwyelThbY4n/y379eDVgzaITu2VLENCqFevDO3OnU
tvPbTH69TqlE5+z8HEROtiL0YwCeWI9tdi0Bb4SK/IvDJoRN8JMdNhg6MgGyOA4YiAnXrUaEGMCi
rnZuuZRz1yGyUxcTxphtDvkGORp2BOyzca6jfvUudjLH3dqpyblp5imcxB3Vkwvq39SZ5qb1cRZb
Tv2RJ2W6KTKcD0Ue0CDnMBErjMIc+7IY36Gz71L/wx1QTqnhXnM8YOFULv6uUS2dcQp7mO0PAfBq
5ELD6JlhDaPdFvMQnuBY81O3k7wdSmjWnSaJl9TFFK1DD+XkXppYvGaudUu8nmmwqwr4JoK6kO6Q
uYaxHmtGoM71XtycVWwsivaERlod0oomFZDZYr8Mo9ySZ2cbvhTdxrJd5yyoTprmtDoMpgpvHZEW
kH7MdB9jlNnl0YK1rV300t9c1kYz8qiJeYwPXSP2WVy7+zz1F/Ih6tbAqbcvp+FdcGgrLQaCWLA2
MobikU/GmTe7POUGu68x5Dni0EW6FviN17ZtzEQ5wqtGr2PwYnS3SzWMm5IMyMWqybj6pnWVhlW8
T+oCTLytzhMjSbkai/KxFwgxjfEd+Ea0MXGHOj3180bCx4HTXLj7+8tW/tPnnuvVRzHyIRMTQxRa
jP+p9nLOBcCgsiUxNDAWZnn7PeiqB0b4u0ywaYwCf+eULPKtKkb3AgPPJMELUdO+YIVNQDyoOI8L
vnPLORiLuWfBd7I9jO2SrCJNB9ck6OgEJNHi1RPoXIQ+J7fu8nTa0Yo6/Itf5zMr/dd7iWlZgs5t
iRmIX+yXFLLweAdyB/7pRJwSohKDQG1lHnTd4b7R0ZBq8Vg8fk38eGNPE2VZ5Qj63y+38N9ZDqBx
rrwBRhB3fja0nVZke1IjwWNWj/pYii5gIz+T9dn4pjooYd0FQ33oasTZMQ7uzdQ7VqHNQMdAnxcL
Q2pTfLALxtAlxPeh6A+hiiGi5RNR+DG8WZxSH1RwYP39O0vyn7fu19eCSLYQ1IzryK9GBvz01rrp
UKjSjQWFa+V74Wc6G4G0FzhM1Q4osqV7bcP0kXMn9iU7LSEQUX2QsNRYzOpKioEiGvt+JPQorfBJ
qIyKG7oOrJoYCgrJwLzZ3aRxbsDA4tqfxh4LjI8PvM7mlxZNwF+NXSfmAw3Uzc5pmnrr6N8aR1l9
9DurefPs9t0322AvWndcFwNiJ6d0frxc1g9JxlK+wWdqrv0lsqjK661N56PMdC64Bcd3w43oSzrY
8mJ4w1uoy0z8ha0RsTjPZ4frTJ59bQln2kSsVCApW/tl6j74KMWEVPk2Sf88lk5Jc6D95IV9yDqj
QnFPUkkMwVoBOkw3lBqrm6BhncqNnxBpOt/PLqjQtM3K4xyP19hu7wC63Q6e+T7mxkBKj/yGnNR8
VC3PfjmG16g7A3sUW9u0c47/ZApeStbfX2y9ZZlLHqp2PIudW020qbXTW2rLirbSaoAYblmo3xmQ
V9Ve4jG75xeaLqE5goPU8J4ASW+FWhOgKBTxMQ6S4QWjtjoKbynvvNYNz85IjUDis+22hpp0Wn3M
mrxfhY4Dq7Go7pGitNfFcO+BDLB7irT10aOR5srI+vLQV+BsHUxA76Gw70RWPqHKvMyDQCTml1dc
TWtnXM7QGZlRGMiztEgPuMK/pWm+hzf6iHVZsXAOodabiVyJwcTD2ZJJsOFBxi6AVXYBd1UTd8e2
aYeXpaR4VNapeXIXTBw1CarrcazDI4m7nqakrGevbE7nAXV1HYaVwGBR1FdKifl+NOORhkgiF8Is
X/LR76NNHlO+nNZi2JdUA5qx72wtJwGfzOfZNXC7TGH3GtnytU677DT7yQ9a8aB/RZCnIYUnx7kt
r+d2lscM+PmwopwA8MWQQ/qt8kNI4LBDsDy43BYPkXDfuIgxs6UA39bTlKP9VwVcDG4j0KfCb7PB
CboOYAnak/PRR8OD3YTlua3A9jtL6t2UxcIFSfDjmh0MhAflpyfEyhu41StABlz8UcndlPOSvC6R
RR5yQlnr3IFJp8wx2rfaVtKb+kUb6uZCy3x8VoR6eVZb+YzvxnTv/KTuYZw9yKD1SXuiQYTCADi5
wM3apHHELbQerdVULU/DPI3rFhI2+8juMtawGyfljQRl0tueFqM1x0ixcannZsskqo1jU09APu0K
iyammKp5NUZurlYn+f2neVf00lrh2x/pk3SXs1tUl4YZhe7M4hoVx2eNaQ6AIzLSjRYRgT6Ny2+h
xBAX0+awwThh0wNn3gwO1v/a5iuy73MvruIgH7j5o0XZB9anSW0cAHmr2ZvoOBiwHLKGOLtOvjYX
+RB5zTeCHydzDGbKjpR/oxIGoEyNBgDYVOzkzAu9lMs3aS/NrkilppmU1rZ0MGitJNxkthAsVww0
7KEG0WMr4mBcOnYXjPDxbFQxtw2aOwBw8tbrK+M28m1aiGxcEX7PVttgj73ohbbQq20SqV8NyOjr
IojVibM1pS76RAqGTrtKlXc1dxwAPv2J57mlPbEWUDXB36brWp9xZxCY2wHv3TYElDBS5OnQkmWM
+Q6tHFCkKF5GbF7C6q3r8vM8bemjNWlE/JT6uI2HD0cc2jW+RqK8aNCX0O/FwQSEtqes2NtY3pi8
2hMytzPpNsLSSC5q5pzfDGNwniYUFvRi36aJfompvUwfXa0RFFotKJENusJPsQTZr4a0L4TOh93y
u8hAXPPkTfGXQisQaSKca4LadOOWEpKvViriGP9MAR5mrBrolZMVgvlrUIw6f1d2INp4fndHZHkf
2w2yVCE/TKSRyGvVLUoickmmhmarhY1NWJkKsja6it0P1k1r1gyQAduLdTPL5b35BBJoZab71GiU
G38bkG3qdkJf6MdpNxnBGWOkxBzUJ4cAucf4XfdhVzpoLcjNu6PZthnjuf8GSJBu9245tUmFgqS1
pBRRydfqUsdU6TTecKEp5jXPnzFG0OLL/LfutDZVdfmLUfr5hjTFban1qxIhq2ZTU5kAGqxu2fWf
cten8hXrUbtue+3CVMYaDUmt7U/JjPe52sATcfeZUVVIgFT25QwmGzv2qB4ox4PinnqbpcZlLu3p
XthLtJOu9UoyADtlVpUn7kEQMiLf+BoBstx4WuSLUfsaFmEUKFLOk2kpsJp59Z02eYm1TAibJj+1
n9qhVCB9uPZrXLz20+IS4QnH20Igmg085feOrNS3ggzjGkWYkrW53w/0QpEpwbpQKCKYhSBCW4vI
WPUtTnm7P05J3F7g9wVXvo8Rc1Hjcurq5jXq43jtcsym4S/wcBxa0aPljl8mY+N6EZ1Nmg/gDYtJ
pzDpKh+5lZkApdQFYRD1PokbPfJGzjdGNVRaSwu2ikuNTxoqro3C8tIohiXH1AX1PlIvG9FiP1e2
OHrowFmdfUFIIjK2SP8KwoiFuqTuI7Yf+/ZTRe60oGxqadniB1nz8YH+9ak8p1qEdon/kebio1hp
iTobOWz1CYZjrpznHA0712K2spC1WQ/ftsghz+YICd7V4rfCIIj/Nn/iYmy+eFoiHz7FchJS5ZoN
QnFOtZhecglDemENk4iezHnKA01r75jj6avUenyrlXlc/m+u1urzWIa4xFARap7my97Uij66IOK+
itD5W634Z0nwPttieFwS7wxINjnPejfQ6i2Bv2Rf50BU9yGfjay0/EPCYgLn37QTesVgy/QCMUrT
X8l/mIWnvZfZfdkb3ikbUAAbEw/iFPBwBaebXzvamUmqr6JWzJ7fkKq5TNh3dHrxEUm8dX3Uk0rQ
axFVGOjb01AlB44QBQt2h7G46b4nPBO/gJRz9Nkr0d2MDTd+omp4OeUNWw/Gq9mY7y1/cDf+VO+6
UlgbY+B+OGTdXVXD2XYnPJhKZRfTwDaPRnEeCrp0Q42a0bzoiuMTfRU456qFk1w4uFQweRgTuNX1
uyGNMZR7oce9f6KwMXcB08YZoUBi1ff2ZAEB7kVwIr9Pk5wakU4x3B+FdJ1D0HBX4nFMmi0U477R
sFKy2LpFaj4B+DZ3AzLCOelZmTUeH72JhqIVrUOcdGkitOZ8V3dGva3Lk1dY8UlM9gWCPJeMDSrg
tor49xqGaSJ0QHIFNNdyzD5ivPdbs1V4jHtCKDeCQ+K+jaf5Q3I+vhilLO7AojIMhG1nONuBOylH
qenaDmuq7p2haDj4zpPRsrtt7lpzoAIlDLHRAGYlU4eHJFqNZs62WxXQ0L3JH65LcBzbOKAqi/xy
eFqcnAZqOdt3FqTynZXb6tIjZfD6WbAx59Cn2CDd9RaSgskH9akiG/W9iIYP1EZ50l935U7xj6zA
PuxQ0bSuoAds3FlNu8Eay1ODA+BQ1A7lernDK+p0Y7HNHS89c6OsrU1JzQOu5EE1DyIKbFZllv2Y
ZZQbxEE271FrlkPKdmKTejjGYKiftO/T7YdbWjc/0hzvRhGN5i7HxrZFf6ervHsu++bJ9I1mH4Md
WLtKeWu3rb+zistPVUvjn906uqaK1lAXF5KwkW8qqP8iBJAsg/Bb6CJdxAlzD9XudznFdzyd8+KW
J21Fb7fk7qpoGF1PscD+POLowdE0cEOUgw5BTpCNRJWRCa2AsAiFa5ezNKloR6vskXf/GRRvKEon
njA/BiGCZ2S4bKOW+MBLjSOgBc5mMnLgV7ZW85K9o42AjjIZg3jFfApOJC05dG6qWKabhlYJsGCA
CjgOeF27p/0F3rsdLzfhLMuvcEKodknT7tA2weMEQJzLsCfrNbbQbHv6B/3RA8UC7WTnJuINYYiF
RVeCszVxazVWdF8m5qVSCzCTQH2dgv6jhipnx8VRygwGK8eCPlcPZUXjg8fPPqcSf11M+4eK7rtO
3eNkpgECIKxRn7JFfm8iyBZFpZUcN75uMUOQuOpg7znkozms4Wda2ZmbbEUvur3Z2BJPHLY023Ip
1m09CE18vhZJd7lZhRuntp6UTl9wQ2Tstq7CMBDspVm8LFl0lQXyeQjVYyz7PcWO44oLF6YJBxxV
jzeBT9vaaNbExjuONxSgU1zYmgl6Mwk5YMLmAc829REJqY9WfSDAQZjM7D2QrOJfaA7mPyninD5Q
imGLWSYKqfuL5OAYeeWrChZgpeaLbOOtSaZ3RccNtL4JEoXpxfs8tn9gDLIAFVHga6YVMHW8HI0g
qAVX6I7+iQcqUb5/yiH/3zT8r3YwNja/n5QjveX5Y3tz/S0ncfqUf2/+2jdm/f5X/ljBWL8x5yFr
4xYWZLQFvt8/UqMmAVD9B1jl2IH7Dn/yZ2zU+s2lCizgH7J+cfl7P69gLFfqZQNTgkbH+v/OCsYT
/xQbpV6CnCQEH1x2AeWMfxW58poxGolAawqQrq2sDi4TZBKeAeC0yjJRT7EZwVpqi5dy6O3t6PII
VSGDFSC1d6KUzoW8g4VIToE1OpMJC9wv9k4FhUBF4fNQmC0giOwqWcA/9IrnX0+D4wHiMcmZEnUk
ceiu4BzCk8DtIY81FOfNOC437rDML5lnTGuPyOMa/bnlLsTKPR5mWmaoLjoSSkFQDpMbEoUj3B1C
S0b+bjCorzmGveZq0GdTct2ljom3Qzd/mYVBvK2g5QfySQecXicZ9M1jbBM0gCqU54wV7k0XMy4i
Uj02Kb/srJBjVRiHuKRC3IVwSs5FIT6ILPDES7mHK3O5suvuhqn3g7lrJJqGpmBR0ryxfBq6rSgr
d3M31MGKUHl77Y7m3iYrSV/rOkkygkB1ecPw4zzEVcQKqcbTeVAmZh6WEClBzch5DGXBTzEDDxMJ
HhzGtgIkgO7FzMWHWMwPWIJ0nBlE8ZbKYBkPoaTxmxqSPgwVP4zIu9d0+IhYzx0xKqswYOkoiDRh
Xb4tS3o2Qgt7yUJS2KdI5mN09PsSx1eZbW2iZB5xkDvjPsQNBUhz/lbSRXLGPPjhL7m/r2Nu9EpU
4Q1N4gDVI11FigcbcSI7LMyLu46NMk4rb/E5m0KsCmF18JaPX9tycjmrgKgnfWXDxWF6M2zUijT1
OHAglZ6XJH2gevEKQ869l1NfasSXpJ+eFGa0HZs+d9Mv/r0iaicj5HFo8+aW8fl7Hto8a60QOGDA
nRWCnIDzUVojc0bc3qqgJR2bMa8JXH2Fu8ohzbFzL2/rpKeQhPaAL2MjaTCeopu4Gg9NX5ySMT+k
pfejzQl45i7TsseCYEXn9gmh4qaVlrwzQ7TWZC6qrW1X9Akw3HOZoAycK16FTTk0yy72K9KOi6Xo
2xpnqogGf++6ciA52n2lJ6LcmkZ6U2KrOHGptde1GzrHyYvyjaL7idZap9zO2QB6JIyiHeoUP74B
RChH4WI4YTYZYMGuZBFupj55lf6c7POc1B+1TmSesjel9ym4utQRy+WHk0jEvpJgk0ox9Ld5hSmE
mIvrTubebTGpuPBBwqX4AdlipFyG7yJm0jcSNKDdFcstkdIfMrLoweGQc277KdoIl8ZxO+BoA2mE
hve5eoY15eMJpG1ZdfpjofiRW2exNnmL0NgLnayycQdmhEw1LAOLfN3s7ICa4RDQB1TN8dDbqJjN
gpWcB+ENbBHs+p3OVTVsjcOhQiYOJm8XSNhAczNyJm39gwiKq7rNbgRo+lVrxmRZo2pcAYivj4GM
+UynW2pblhttxCb3iWU9bb67Cd/TdKYnWNdXnhEc3J5e767DoZ3QXhFAmFxTDzttuTEd0khgXzVo
HiAxCuvspcTD5lITXrP+vHU1dEgurjynihFwnKPoOmLafWnonz7iVuRcNUdbxjLzOVLtsQAt1MKc
xCU8PMxuAoNlsNnHuDgzxGjbu7DWrQX93F759lLvLbO7iwcM5HaAEaMEe3QvfC7BCkTjmBFlyjlk
bPqQ2zNyzNdwEXu7q8NHN45e4tDgnDpxPCi5yyoq5dax7RSbnDqEXciinnIrDvgxexqC6qTHReje
j06SXKumZvmjyNX72mclAPVvO8c+mnbIsNbTJ53boHgH7fl144ZLlvBfXBJgVh35qTy9txsQVqFf
ORsD2xJNZONXQqT7DH7bPm4w3blCEU0mQNYGJmosjxYxQ+0cEp8KNT6C+JqstD8Q2Nz3Xp9dZEUK
YOYDsR0RQ+sYpwyd0se2dy38jbws2ZTj0EQ7xb+9C6GenONPSRXdEgIw+Dgayh7UhPBKjwOPxrgz
IWQl13lZTPuGlgHNlmOBp7VbmQEfJEe97bLxdkzUuB60ypvTOe+ODmImLUGrXprvkCUk4ozFfOuS
CK/5QZBBtXrcT+oHNN2X0StRQWlOXreROd0lRErTdlyPloRuwhozPkumd0KnzqvkeHrdaK3aS8dq
tfiKnUyVyHWm5WwZ5PFuNgp8t3AtN86AMbvgwH2E4NnvOCt+xzea4L1gg0KUe90L8QXhOz0tWjN3
tXpeaB0ddne2n2f3sTWr27LSkvxsvwNSSK46pHcLCR6TfM3y2nzhPNocZt/7ZnN6XLGiuhqnssYL
m4ib1KXUl4R4uKf6w+JJbkEQ1II/TzBus7nvrDFiHWMDJ8Pohi+53hF0bZhvMWvd9ymQAOxgGeFk
YnWAZK69bEqP4WJ+txYPqS913oCGpqe5N785rf/S24SytRG5mSg0xYwf7UyLy71usEYP2NGv8Bfg
/md1vDJFcxzLwr1RZnOJ3BAwp5n3OxLgydFpuDklmh+GXc5GL+SJlXKw4rZtX1o/8K8we2L00EuV
euJhnE9g9ofZvwBbPQ8Jd7WBG/mxGjkh95NHP045jhjrh3d4lPVVuSwcPFMZ7TriFEmaXakuKTYU
1dJohrucMx4UR0HPeosRppA/8orQOhsU9itN+9j66d5YyoI2qnjZT3b7vY59jt7Zi9eRqHamL4Q1
rxL2TGPuHBAhaeWxQ6K+5VPHHW/FB14/lYxwhR9k3lpdaGk2gcOTK9ejVkYCpKH/LIo9SB5J/oay
Q4WMTf6FLc2xru1lM1V9jx7wgeucOwMgaMK+OZJSPfcAUkmWFU6BNhPjiSFSQSv3j1rxxlBG3VKn
EQH4cJAZcnEB5HOoqXkelg5PsNuSgxwfQwaAZ2BvL96SE8VSS7lPe6fCU0n2VJjTtnW5YVcWmBH2
J8hsUeq8975BP5s7+w+ZzsU2Y5gc+0XQH2JAtrTk0JLUiaN9NpbnIAQzJzJpbV2qvNkfpihMSt44
mfximTyfSme8axoKu1TC3c3R7XxLxbqRyNlwhNHzlnrmdTtiLg/pWn0Yl74/Q8LV5XXJdu7b76pz
jsGANSWDYkkunqZrBcxgyIbwZihIcvhY2pPUzg5z1nzXuh4vPE83qHGnDnDRxqyc13zphw2kR2Bb
i3yXdXVglniwCpIylmIeakL1leXigyon0llUwQ8iHagJdZmwhihlhUNpPJ6D5CoxcqKz3L42fW3M
u4FIj5bofog0/BGA0Fh9fsIt3EyBNVybPQ9PQWKbHTdJNGO5GSL3AnH9Wb+TWciPx7blwetMnks6
je/Ye95aqrIFbEmveOpJQ66tSkddSkrd27omf2/ikddpsi0tjTwiB8rYWw4CMi1cgj8wa6TtvDe1
FkR9Xgr4WfFOBeGPpJu/sZMlYhuCkaws7mol2N+V23swrR2WEgbVZP8NC+JjmfOfv/Uf/tdcivv3
Uh8d21+/1P+DDkSTWLL1d6ffyzeQDD9zlv74G38cfu3f0FA9G/sEli7OX3i6/nH4tW2fY6wE2S9s
ITCa/Hn4lb/5lvYmCk8iwLrad/FnUlaQvA3gyAjhmPxNx/p3Dr+/ii2ma0qP+zMdK4LD769iS5ox
dnKHAG2Jcn9xnIw6hAnHSjW7jMRTNTz/9Mr8XyyC/2TU09/Q9xxO7RRam96v33CK+qlmQyZWMV7B
LdjkfGVGOJybzqQTKVd4baew4cxYYQKzsUQG3GrXXuI8yL7Bq5erfFOKslurEux6SvIgpEdttWDn
XNVuLQmGcVSaHHQ9kEDkUEjYrUbhpau//0V+6cqAHEHrkSsCiQLhu//k1LMmL3AQ5E0G0IXWa7nI
beXa1SYYCv/499/q94aan104fDMbL5Lv6VoV0w5+ESg8u6visl5oO4PZ1inaLJcmORfC9SkDHXpG
+wF8YmE+tuS3VlHEtmvpa/cUESXrVQxnnKPHqozsg1cVxiWzCzD2cT9z4wmG+8KHxev387Gmb+s0
k0PYukPcfy+Jiu8iaubWTqIc/IKAWM2seZJWdyqwdHLPZHrHA8DsFHOUCo25XRUz/kh6JVepi0gc
lwIVolou0ud5EoyMt/j89zU0CbPkbZ4VAyWn5qPhzMlmlqyLwFo7yUtTDuyhUZfZILcM8u08rSky
7G852bWYEy8hdaxVLd6Eahhaq/xUTm23TyirnlR3E0XDDtlwXPk+9+CUAoumvO+m+gEb7tOYjq9S
Gq9OWZl7VvVLszKbhWJmrMhblmTZS8p+9QHcv7uxh0Jsh8T4ktrlj6gb8v0EXnEVW/XM+51Gqzlm
fihz4a8lhhz8jcOdaMs3f6jw6YMC3YEqG3EsWAaNZeUtVrd37KcPC9uRdQapAv+WA3DHMYGpBJwd
rXJMT0OOzUx6eKGQHShAnXWgsBeje0qLqNtmpMo/I2XEwOZ0B/LvplGB3BMumK5h5eIckmMCZ4XK
vliomyoxAObC5zmG/mDey9S9znL/kkoR7jMrjLY5rdq3okcaabXTGLwI2ZE59c4BYNZdPvnRe+1z
cKAUrefayJeTsdAJS1yoh0ho59PFGcZ+RwckhYYZr505ThP+BOe2mma4QjR97WKFoGRXdb1BUQ/B
VwTPY10/YCs5Yh+0kGut4hVHWLR3+rrHw0x7AhG5/FE1kblKG/8FOUIx8BgPRp8wjZO5v5V1Iy++
hQACg+RuzDrBB8LKdsrNsREF2A83vf0BKmNnNzgM4mCi/1eJV5816aUqmobEfFquhhFakuupq7RH
9IEX30AzZrlV87Dd+DWcV/iV2Y4bY062chE3MahOUh1Um+U11FWlsN0Gc/7aF4W547RsHKGaps8T
5MaDF1UW0zL87w0hcMggYRFwFFVM27IsDpQqPBPaiDalH97bzkTgzoerSmKCkwLRw4c8QpdBOGpI
HZKsFDMdb1VSHszZ/yoXFt6wUzlYps1cHxzDnA6wRu2nhibuO0vmRFqnLH7PgmShaEKT3xqrfnDr
aM9+HjcXAyCW1LVDqGvtm8NDVtAB4JCw2i3C+XBJ33wvgiY5RY1cNvQiQVvBUYYxy073STUaT4Sk
EgoSOYXDW3fOzM9PkcJjJA1IXtLz9l0YmRsrEd5+yWIWqXkS9V/8pCLOONcmIzfDGQvT6VO1G60j
JFb7yamUrHUdffta4ubZxq0wf6AmsEaVZvylx2a46YfqDNNH4PVd3v2yujMjm4RaAzpHWztAQZfH
EojDOSfTdIeYW64Tm4Q1W2zEkaI4eSnrSNH7oE7skHpz9oBwWzzvzHzsgsfP7xPZhoCWneSLDcL8
MisiwZNym31UJ8sGB8RTS9h6F0NP0AfndY8TmoOE2dE+EVgcqcbl0CfoZr6BlZzOiY+KcBCUsRdi
Xda59a0IH+VAejLwbq0+G7ehsp7tdix2lH+qDcb/5ozXJe3XZlSC1w4YwIXj4WNhZb6VDUtr0biP
iQldHYQnATng43uVwDaauVL44pwcVni26SNuBwiEAXklpvvOvWn78r6WVEzAr6JR1d3Vg8tAPMld
HDEScHdaxNcmtnBtcHxLxETpLY4YC3239Kcrq8/DtYnBzCKiBim17vTePBk4qsblcGF9ehPYqrxS
vOVjjRegsWT5CmYpg+xOs+a6ZCdAUZOoXma3aqFYW3WDRMkfaOZVPSXZqnGJXZlTDZF1ivJz7Bjh
3sOXwu0GWVz3JWxI8vubDtnlHDS+XuMBtU6TsDgMWmaPJJpIMKurnrMsblXfuwwVl30uuK8l1JIs
bWZfROi9GwESwqCFfXRKm8LI4mUuuLTXyNWSUpAx3mbCpjZu4aisXKZrumaTrZ+xCiOmxsdMT+Hc
pliXjVQ1p4zoY+b/qP+DvTPbbt26tu0XwQ01Fh4va4oiJVHaql7QtnaBuq7x9adP2fGxnZP45j0v
iRNb3hRJAGuOOUYfdYQC4fTRARvITne17tQ3HYl2t+z3qencUcT9tqQ50UhcTpuiKbyLmY/eNveB
lzCqOzHu25lRwiBbt4Nc2RysKdV2+YJ+jdbXQC0EPMbAkVy9IkaA1WS8UUFQ3i5u7F2Khs6ctPK/
uYXJESs1+5ss3gZj8wNJR/GxQONjuWZcEptkSM8mm8dbQcA2n/WtLkNZ1qMFzM2ZsuUcEyi520DG
t5FS053rxD8mpjt7Iegv494kg19fgf/tZBhEBb6MYCGPfZi96jIwMmxnG5gSfKiQ+wigl3czX70b
E32kjiMSWqVHlDccrS1+l24bNl64t2VYBWPt3sxR4GyiCO+XPSKXO4gmHA3RudDFfqA4dGw/iQy6
uG8NOEJeWsKLY2b2vXneD4Q2jgSHn4zCLLAjNo9DEB+82XJxTjoUT8B5S/P44sNz1/AqJnPrseRm
awD/ce44yjDkVybHz36J3xJ7QjXT+D5Syc7F+el7tT37WiubwmoUrvKaR9aPXIyyfdHSjSze2dnU
kL7GSxEBb8J9XD5AdQhh42G6pbvgmH36cJVYclNUv5U5A4JL83K6dbvk2qEyL0FAL5CYevE9DreJ
GH0nHL8kBImuiAnYyHzswBECrz3X4ws+Ye2tE9uwYUzNbij9/mTgKSYNnKwssRn3EAWOwL5Be+JB
VniRNUM9sFe5pCXcfZeekHUfjVf6Xqe7QKzM8RyHd4nYmztGT7Bl1RpF3UBsJ5xsVlxgrdPAiWqx
W2CW1qz6Z+pFh8mHs5XU+rTxo8m+uGKyHsRuPYjx2hELtiVmbKB7PodEOReJVRv+N4q+2LfbTJkb
VtJ4ulOxdysYfY+4e1rS5Ji/DbGBKywceyusf6impIa5HeojpxRMm0NGwcNsOMsdSRnT3Xexo1d3
bqd129paontu+M+ypdtxIZK2KId71THb577mc3ND8y0wq58TI7Z2ZcbTpqhi94yeNKPaW/GxK9Eq
nW74Wros0zsvx3tG/yyYTLPfJtBP9ouVqJu8Sb1tzSLixHHfRAbjyDIFJpcnaHtuxJXp7qIAmZke
3WVXzl5942S+uvQxVuWBRc1pnq2KQ1wCmmeZ8G3NEMYPi16re79yi9u5mcqveeX4t65XWscyyMiD
p4FpPCBpYmzVrOzeUjl+KNt8pDfagr5FyV4zc3KxksD4CKfUaW5smKUWzrciuvO1Kb2W3VB95Lwj
b2bDaUXR1vbMtZOenMBy7tiYTScYsjW3HGc+zXXnHgtaRPZxljo3baCbWwswAfk29FO6w8odPh+e
015BaUzcPNJ72LwHuR7PLEXL6ItZhMPJB2t/BGBhJLxouq6KNPPp82ANC4DBc62z1vrx2xzGnJhj
poiH3pinfeRXtDbLKW3ltBYPEn2e3s0WJZF3xz11ZZUQXwrbDzp5SF6b1nKPiSLbllPX03qsVdpN
VffNk2XkD7NdE/8feriYJlipfUflfbHqB1vbMMArIGi9RlE3puzogoUie/atZN4OduLW6JGAlzjB
W5d/PxL+NSfGQOiaNF2C2LI4g/01abeMI+MdYtNqzqqXSQ5CsA49iA8TIDv6TFUBG8/lObwGp/c3
KbW/pn1YyjO5M/bC8eDqFGfAHyMhlu5hOVz4s5cqNzCfNek7T8z0wTC4A+ng5sDhpGw1OcX8+lv/
13/xN/4LNAYJ5vzrDOz5a/Mt+vFHCeq3H/ndf4GnBq0In4XLKkbSrL9JUOYvhmLf4tvip9A/daZ/
SFDWLxT6mjgsbLAqiFSIDv+QoMxfXAVd21Mmn7X6D/0Xri650D/JGw7VuOhZ7KUM07Dsv6Qec3g/
ekHdysqYcQpPdZIdQqWPl67K8h2n9QzJ3z8TJNrpNietNrNeIvYFMDHvbVqLdkPea/tOG6obpPAS
37ZRgVV2Xkeb7qklt4pdAaV5k4T9TxPnwiZRBEAYpLGrDmy3VdSRG8WycTHr8bKEsksSJBP8TpgO
aQncog2xpMEh3gBYpOBg7GrkeeI3Ngu7T3ax12lvga5RBeVVNHb5nM3MUJn3ZVKWuzpa5g3sHTqC
Bk9flQV7iDq5c+rpXEdZeOjbGHQK9rlLO/j5tiyc9mp4Gs5OptBvVd+WlEHMMQUuC916RUHL4zIs
B2V11rTOwvK9Y96+D7O6pvOIf/xFr02yddmYc9cvczxrnE/gfgZQxresNBa1ZVOvNsPsj9V+gcEx
V/ONluXXoNPRkbp8XxQ+MvlcHEN9Cs9qCqfkAHTOu2huZX+prCBlQTdk735okES1Oaq4AzAFyGJM
aBgIp2F+XVSMfBfiAKx0/p6cJ1dx0FgnG4gAXVwDYQgT16Ej4DUaD/C1Guw9cocPwDYFc8J4e+IO
d+O5/lsE1GVfU7uEUzMGRUUOMvTgpChDvxlU/q7p2g8P9WSjp2b7XQUdh4ZlIoYZJ7C66STw9mXv
m5QaQq8nPVWyrw5S5BOrUE9R2S3FfV1Q2bWb6FGq15TNP7UFsV9jsb44fjNvhmk5VVnjlbulnHRs
MpzMmGU3DiwBH8MvFiCixBoNLsr6sQx+sXFi4KABNF6mJDwXQXujaY+Ju5y9Kb8ZOxqsPlHJgX0N
KoANnY5zZDYZyAWcnImLcBobtXaBu/IfDicIB3qeHQV8LC6FUex3KIDkCxlYmKOt1j+E0fCgybk9
juz3DByf6ya7z62x0oYvrsP6eAxws4w0Ha7AX8TbNl5+tkZ0x37iZXbpMmsNPBVxZ72TOSPju8R3
ek45Z8tTdxQcIAllwYkx+7Rl9hR69slk+jVrWIh2o+DVwRUcyvE5cpILhlySuL7xznTw1OYLOQX7
VRco4ZJG5dosOFrpQVY+lKlTnfOhevbb6LtbU/pDIZwOlwl5mMg1M0HGidMGLUUYgfYtgkjGVgHd
eQuwIhB2MLPDFKft2jLDajuYGBxNmFrMtxivNVuDAsiDOBAQY9iCV67woZoNknE1aZBCOv0rxy2i
yuCAd54xEBEozeU4xxpFhi7NJGW58GFY/Y88hGWWKbyGRFE9xAPgIRDSs63rA51t2LdC4ukfsa9g
/Wr0uxB+5JQhK8ZEi5Oi/7Br9Woo6zhJoCddqmNcRxRSgc8neYy73foM/hR2/djXzEL5qJcbhUca
oFvxXNb+uVRatAUITX4I+Lq1HVk8r4GkQvInZ2TbAJHKGl4yazz9GGsYImd9RDAJ7m2+4hzlum3v
U91m9M05LRlsxOvul9VX3OGAg/O1mRcn4mb5qpsGD8WEl5dqLK/6lnRx1zYOklpxIoOVP86UZO9G
SVDZoCRX5A9+MKCe3YROIrYeHvMpqStL8led+BEsjAmsAvtDjyc7/6T+3i7iYAjb8IX7a3xibflO
iVTOKgtpY/IRXI16oqJhfsXuhCdC3BF2mXDXwDAxGohN4qCoO/oTaqtstpH4KzxY5ygw2UEX70WL
CWMRN4ZyWA2MU8H9cGFkCWcnvqSMa734OOKFbf0s3g6+p/M2E79HJM4PjfLYdSdukNnA/lHrbG6n
5M0SxwhaIOpm99qJlyQTV8mINkfW0P6RItqT8xqyqyUulDrhzm9iTAFRCF1ZvCqc/+fVIv6VWpws
bo13z8UHQrZweOR4nKwWfdx1fXfsxAkTiycmyhmBQ/HKDOKaScQ/Y4iTxhFPTfXprungU4vdxivI
/eC/YQw46P30tceYM3HLw8FSkvSqgu9uwVUN1DHeaC1mnck9V7H+xRGnT293H4N4fzpMQIBlFgKF
6dap0pNJEOroji2kKL9z7xdxEVXYiRZsRYo/ahKf0eRZ6ToX7xH3yGAbiR/JEmdSKx4lKjfvcDTx
FRP/Um70B18cTaVSMc4M+mrdiU+S1s+VHiuiF+KFgpdJe4D4oyZxSmlEZ3dahHsK3wW/TVk8N+Ks
ssRjtYjbqhHfVUJ11imHhL7WZv+bJe4s2p9uU51DRSbOLSPEw+Vj5srE1eVg74pxr+95n/nTsH6N
PS8gEzeYU6PHjxm/rSNWsZBMzaptym+e2Mj6ufnAZJbs3Tz8jgRirl25hDKxoAWy57fZY63SxYPW
GpbtvoAzBv27SQ5xAQKyE19bIQ633HCevCyJt6E1vMKWG27ANat9J864STxyhlFAAkvTEL1Ovm9t
3J+6T1sdVyqR+WiadhTFpatG/He9xRufgRREzsOg14hVT9f875QWX6KsOWYLlPchvgsnin8HsfnF
S4n/CNqDOzs0ESSKeCY3Ik21ewBP94VYBtPWvpZ4CDsxE7q4CuHVRQRK84+S0t2taQL1N+OAOT/G
kTjOFIqmaPS2559Jqn94GBhnjIx6P5w4GXDJNTUlqbr4HWNxPg7igVQxx6/R714pO4xXujglmTsU
3yCxT0LQK3eTeCoNzJUco8ijiN8ynOHSMpRz2RPC2lOn+LPUDe1EmPdrDgybhFJI+Zm4OCuH8F0d
nok7wmkSp6cvns9m0McVPMFTYGTfNC2i1oFdDb6UAPNsyFoSDMbREx8pyDtM+5/eUlnb69hN1cjd
5TNCpDvzTx1Lat1x2MzEpZqivZ3HRfnwfbldO+PEXXCqki8BgfW1GUxwAus0vhlE5G14iWDoaali
l6nKlSvA+440FbGWXaSrbpMr64Xygvq/5Uj/X6Ah+oL+3Yj1/z4wkS1/WvN//sTvS362wPCwqWN3
TYJlvw9Y1i86Gg7kBPdzVy/I638MWOz4WfAbnmXBn7ZZLv7vgGX84nr44hWmAMV6Xnf/ox2//s/L
ap2OJbwCyjIZ3v9aEz8GSpVg43C+dNy7U7e8/pqry49h1dn39Gn4uxgBa09QEtXLa6aj12H6G0qm
r1VuJcbTjHEQ3Zv7al2E3cEyln7fh+xsjKQ19jq9S2x1OyygQ/sRWTzESomniKt3p5KyoF+Jh7Mi
xrIlYVzvR6TCFcWo9QZjDaAHDnbUuVEEm1FA6yHMj3l65nWtZx/RzCYgTUTSvQT9dEzgr4Lihmgf
j2hgRshaoo2PbVWp3eKxm+waRFu3NK+G2xR7L+Q25lU0m2he21CdyXHJDkYoXeVDvkDag8nIznha
cAxy14hThriY8lsKoLsz2z36nQHNVAiYkrME6N+Sv9Tyhk4YZ2dBHxkqB6guBtqOt3DdO8a9IaMB
vD7Kj2SvYbeQ+jrOXWaFH0vp2VNUUfIyKQrDrWqnTxE++ekL6TSOxJpADvAirXlohJuh1N87nHMA
KbjzOGb/iCGMXK9Rh9swHx5wF6o1xPLoXm9ZOjgB0W/mrIfRKMpdNAHMVJUQ5dTsnEEA0oGCiXhj
s7fjoRp9n233vUn88wBsQa2j2Wkm4oZdfiLpvmznNH5yrIquQxvrXdeDUGyn/LFf2nQTDPMJRyV0
Kd0gm52zBWLkKGibr5S4ueq7MKg5bXXWMG1GbUKh05bjGDTpOtVx/TMSf2+LEH3S0X6Mw/zDYnqi
0RvCeWvyvfGG+6jqKD7VfWdfwLpjdWJ2+yjTX8zJTG+cJv/Jg6o8BBNx8Ry/PGfi5KliKmy08Fvk
xD9N7pqOWbx2bneJ7fjA8+wGAY/SO5LhmaMTcYgvzTDf92PdwgOBCaVDMm+AH03UEvJpaqTrVbRl
e2E9616jQQf3biouFl6lk9Z7AofBLZbyDlz1PFz7plSXqkSxtSyDMFKcXJJ8oPXFmLV9SvSRFjxf
uy86l09wbNsjh0O2AdlJn7P8ELVMLyD9iJ0AMw6t6B2eFVimQbXHAdei2wyXplKXQdWU9JTu18wE
yaElmbef3I5CiKkgDMCeAA8JVOv04qXhJe25HCrr1uhhmvDoXfXsDV10ltq4i1zaUEFBmeAL9I+s
LqIDqx3vG1ZBdWsOyN8kCLN7Vg28ysUWdEOqe+z7k5jyGUlyNny4z76jfU0BGRzyHo4nZp2EWky9
3tPFVUMp1LbNiBOb9E+9Vto0rsIEpqSepD87c4hOFVhdsj/LgU7fJ9ZR7R4CAh48Y7qrS4TbxCTj
OdvFW5LUEIQDbWtyRrLng478gh8Ea8WiY0V21XRp2hY8jVXHx/pTMrHcb5NWo6LYVDpdO5FWujKL
LtgeLLxN0LgBF5+lW6JAkWk9XmZpddqq+pRrsKvucOqaQCxZ7ocKWccsPCIhKD2l1FWVlAawoeN/
Ndh7dRGGuMxGIvKIRRwNYHcULKg+6d66iEoBzVnwKNTFF8Fp1jhn8cTp1wg/PfcLfnTIm5+JFXYb
oqPFbhD5qk2sV0iW1RpuufC9EbkaC1yObaCfR3p07xuUaKCIqWbUNx4UEQutTFfkEXqRz9iJIKTZ
XnqoejhXoxwYgsF4ieUIMXKWAM0st74w27u2uurQD3Bl1Y8BINp1ErBfGQ2sLPSfJrt2SnWqxbFw
EMT7ESmsjZbTTschBDs7ViNnEpGZhMqxjhAF9IrxkIjgWx17yTaywOJS8/5dLeMXcwYOF+JeQW8A
Yh34jUf1TFLIUhGTMTlHH5jVTa1ZDzZDx6q0fTwhNtUt1GKxYq0NcxeUHIfzObmmstVn1wLO1dbT
h0J2/nXlPKnOPhE44FOKgxt0shkD792o9pE1zDs75tuHcWASB0GuilNc42CW86Lr+t2Lhs4BPKwa
f1AGQU62g15QeMWHESg8tfqQlutFjAqNhmVhHtl9l0EParfDYYMPnH74lSceB3AbfIX84hvZJffF
1eKOoA1eiLhh7zWVS3EwMEro1D+JUfapEA+FJ26KSHwV1cxSmZbAZG0ubBrY94PDdKyjUH0Onbgx
ZhAlcGxq9hXhfS5OjSa3yDZXJjah8T5yEOpmNcKtnkfv0Pa8xXz0CDtz2u5scX2AsWuanDuHGhiA
k3BPmLp+zPF9wXvnsZaLdSQ0JgCXbroLkiI52OIracVhEuLTPbYeWbMxJSEn9pOUL8gB8ARMomZR
rIL5FsZpczZHrz24MQ1Uhlvn1yl1X30LYczxeIYR4aeLu4My3HfbwGTg+O0bwkTYpxDxEdme6W6/
8uKyHfPVFdBLtIl67TIt+SrqpvgAMpoynbbyV8wmL23KRqgxKC1OHM175aUM3Jwx5RhizxGhB+2b
baIdfPV9HtNBiTFiCDKSURpABldsPmh0+ZrAK0S1yNFu9FLFtBqNzcaCc4fha7mOfjOQnCW3m3l9
vqIbvFt5Yi4ycBlFYjfSVUjZwcycm9njx9zyJet49sJx4KmNugKapyR1aA/hS1TEt4zbnCRA1L73
ytWusxH3d3jUNhFwDK468O0J34Y+bCr013HdNfl74lWySwe0JnapPOA6MPSp38egKLb1mD6AINNg
1IagPvPidsFrHSbheokUt/hAe0bYdFeQEMI7T4xapVi2kiB9ZjLjmwxUbjU4AwYXcXfZ4vMK23G6
HU3CkUip1o1qdH0XVEV9k2APpAhr4HrtW6r2uoHytIjFpRIfGe4lJmzY5ts5tzO+tMHXnCjjvq1J
Hi7iPoPjN9wjWWgba/QjyB88iEZc8OFU5beuTflZZpmvGcQs8ijZE5OVczbE6jan5RtO70Vq2aaL
VqfWXkv4FyI8v8dwjrapWOYSEb86sdFxO8MyTfb45GUpbm2z+5h8oCe/mkT/u7D6m4UVDx+bEejf
LKzoimv/tLD67Ud+G6coCqI1yvNddlWm4u/9YZ7yYaWysLIJ5DLO/HGc0j1mLWzMPlzXPw1Tlhh0
lYHlGJe985/MUtis/7qsch1LMbWR2MN3gAH/z+vPtIpndh4aiSiPhQ4x/ee0mqrLPBAo7Bf/dvaX
jPsSl04cI/nVhoRAXdo4TWSiiQfxEX90ufFdJKXPSxDGnn6LvPGueVG8XQI0BccugB4kSDeeZHHq
rtjWLgLZTJyOc7ayd440leKt0AhCijYV0oDCLZeHDtjNSSPLMQGK2ZLgG+ldzaqrAudwoeZFPbUx
ZiI6eWCqTMZPYrnJIS+TGv2RBBaNSuPWiDm+4p+iogPgc14fFpXBeoDbcl9ideP3JEOX1NawIfdI
eDnOOYd6P1IENR6N9gUL7T61J+N+DmL7qLeEtlpPGukajehjbbpbzSj2aqy+5QPIGgJA1D4ntDTO
pp+9CEJO96GNJpZ1U7N6El0Ka5kOgN8N65SGMsgrKaLziEkgzEmjoA1NmyVjDaMq681244Ouxd9K
bUI7TBv64gcqFx2dhEfB9pEsVf6la2Bxjar8EiXj2+IPT0PvP6UFdmQ1pES3uoaXuzi0F0UNKyVj
bWaY3Dwv4x3h0bUinwRuo6D9tjhZc/zqLxXbHW1NGQsKUgJSb2AB1TQ6RX8zPvRu5LDC1wLg1aOL
Bqlp2BV4fsOjYu8wVLdmb7w3OdbZunnRMxu1uorec8wjcGx4A6PCYLUS3lYtg2CV+eUmwxB+XjT7
0MSc/KgSGKnnMMZ7Ky7SjW5gmhvT8tLkYPhSyj5XxkiXAWo7nFWDfstM99ojH9mjN07V08IxBa5N
OOJgzvetYW+6Oer2XFZvvgZjgTv+Uzb12aH3uq91id25wKAIw7M561DcSZezENjWjfqWjdiHcmfL
uPXumoDcgm5Tm+bzSJNQ48C+TwTIMvIl6Hpfv0f5ey3MvNnFne5IgaNuPFWJHEKL2T3ZVT985PUI
UDHvK/iGEWf4DGNfez90Stv6lC/vGdRxkqvu3pPRcZIhskNkG5gq3dD/kQ6muiVu872t8XtreZ7T
YuAOx3Ic3qKupp2xhDmxSiarukuawMM8ziCbDC18ORluGxCsWE3GE5tGY2V5yY075ZepA3nkUIux
hQ/jbRZm5aALwKbBQjkZUcgk3YRVrjjA++e6sN975m1LBu9UMS4wUZfPOan/c5sB/IplVA9zRg6L
6Z3CMEo/oaBuuOijezRcgsLFhLWFsR86PEFQlACKVAiwf4oDqAQwKMONLsJBAHyGIx9iQoqqYKAu
GKgMQDV/xCI7qD4hTUahaNjzNPSJ4HFQkPNPQgqDEeFFh5uzzvtu5EjvXG0UjhKlIyQb2oj0Ydsv
oXI2Jd2Wxazwbo8PoCzhO5ssD3ORUGDfLLzFyCoF+sri3zufcotw6zwra/ZWMcMNNkf96NgpwKtM
v06zZOOSYL5RFFax0E/jY46yE4MNu/AX31MRfXzUH81z8ROC7WR+0/d0e675h88KxYgoJNKRiEiN
yElmRFhOBKZBpKZERCdupvY2L8jetowaDF+IU5XIVLEIVjnKFYhGxTvP4ckUWcvUhH4mUldMqPCg
OchfkwhhQWbpT+OnOqZEKLNnQJDwGsDPeJw9eFn+Dv3CvgfndNR655SguZklAev585hB/vdDycmD
TINz0jJoU3Iv9zKu0zZ1r01K8+Zi8MeZChMjO6V14H3iL31SCNwxioFdQSOBgZJi2s0ktasli6iY
OAbun+mxI2jAdohYBF5hhtNLZ2JCNC3X3amIFlPdIvfuDg9LamaM6EO/LT/jDAb7IdrOfe4DYbnH
q/m1Ka031kyELyfdBUgxPMZh3O7qziPKGZfl7Uwz1TpLOOZjJajOUHiGjeH3wc6lsHLtzOPCOoin
YOSyk+54oZ/bNy+YGP6opyXnw2k07bP8TCr1sUXoODg1DGGHelioeuUqaYE/WSzRzAQSlW895z13
RBcWbEHROOGN0GTu8t+0Vr/yvTJJIXv3ZrxcBgSF2yID7zeZGBqGbkj4dO1vc+7fZpW97WMOrZqv
P3uUoa6dmJAkB4IfVDXRlV52D2GDDzTVMFSNS8rnn8QKdqa3i1symloZJeQNc9ZZ0jZfuLSzhGiF
RDu2g57om2okrms6QXvOugrKs21u8opGIuLOV/YKiGO8GZjIsUEP3jySuPDwqqsu3XikHNkt6SnS
ps+vWs3sC1xNk3AfJSd2ZWzHKb6jS4jpsQOZgIixp9EINOrEoz8KSdm6UDzXBU2dOM4JJ5RU0zca
o3ZmcHWCHEqOCUaLlzaZzEtB0Itrk7UDBodzlpdf+rH53oPcqNw+vv086f33UPw3h2LHk7XAvz4T
rzFkfi3+jNH59Wd+PxSjqODEskHVUCNv/F5kYFgSCSSNhv1JfSLk//dUbPzikAfgSOxhsuK/8Fb9
5uKy/F9YCvADtri7DDky/6PG4bcgHw0Q/5rA/89JQqhNjkc8Qgeh47li8voDKXrWo2amDtpcRXX+
xdKpgFJUXa30Tj35A/ZWnoirobXhB+ju65B2nCCT4KEdLRkW2R6aIWUHurryW56IesN5gbK7NM2+
8JrX0ol+zgHZbzMhTQWo5KVoK4IHXfzxh7f8/8gnOv/Xr4F5jlnBcxCk/upF48wIlrqgPiYjTrDx
6u619L2CtaoGnzEft6kjNidAlhTuWQgQVn9uMKquo1p7CPL0pxVz+l8ucY+NnmpbFKWYI25U8Vee
s+z8MbqBBJluWtN+4JhI2Ee91S4LSEd8ILEXnQq4mWsVtD/bJf+uVdZ46oG2rAqvfi0nYdi72dYM
sL87xU9LTEJw9bld+c6TkfIXwQzgP/SMLQ4yfSe4MxN0GrWvwX5o0Hr0LKWbsbUeNdxO7MATUDeh
sXFzfFpDYT/8zfvJQPZnbx/RV+nL4ERhuv+ck+zLylaLIyIsFjzsNtCIk0djcqDjd4IukTgEr3oY
i3uwCDfU0h1Gz0TANB6gjQNVWcJTmxkPOPU2uQnYs8Cip32tzWJFdii2qFXLlpcuN4+c6LcqDjZJ
Er4R2ZGc+hqR9Iuf24cxJQDQDMdgYMnfesaTBpSZqs+QqWFg30TzX1UYxywuHh0VfCU0cz8W4Xek
Nujs9j4atZsSYJOVQEDFtL9QDPTv3ye5Ov5kgeT65FvneZ5kPUEH/vnqWUamw7DAwtG6cbUOcFx1
03ieeOlDU9yVwfTrTfhfXq4cTf95kFWOjRsUJyfrOcv5ywWrl+5cZ5WHFN6qnRbUD4vlrkp93NIa
clfAQsA4SNCPDYlYsLRV4e9JtzCNGTPXrl9fFsM+99KG2RfWW63ZDx1I+7UzOXuzr3XqbVN/nzj5
R8d30IXAuqmmwmfODHLvXicGujIDPC7t2E43Jf1FG9PvyJ9wgNqAhHxt1czGLOWyczz4oQHbkCcz
NehglaLuMqytdeygWcURPbNxk930SV3j/WQJwAmUVzXzR9zEARXgpKhuZ/hD25IFxqqUonCGYDwE
hTbuLZzSVjztSbvii7N5HY1UjXe9ulL5XggVBaBxaxEOGYZNYcPd76SsfHKyaFU73lMpRea2VJov
OR1oPv8/MCv8fJlUn+efJejD4q9jKUZPaUg3ParSOe+wjpX69BENdaOZ1Ucm1eqhRsk6apmEGwSb
KhXsc9c9jhaosMhad3S0xxGs94a3Fivp/A0kfM63csaCCSwRVk/8Hd/2mT1P+iATQEsPfI2WsQmh
5z66dMTrUhYfDqh+Pf3xLYm6S95OZJaSgMO1yfgtdfNJ5z1E9M+7ffGcSCF9RTO9LZVco5TVt1Jb
708icwSHJew5f5YepCTTPJQKUyCEqo0RMSUM84yWWb5wpF0I1bFRsJqnBk1jhTD33c/aV/hZ0Sr1
nVsF7xZiE43rwMS/x5iQaX/1aOeNsq2ewQIxA+fVXUBt9tWQHcWut9IVWTfHD78CMoEGohLU/IHK
NCoOkxXvOy0mRC6+YGPdmMaSHbu6qjbm6FKky9lR1amON6u/DO2EKNPVVz3JnV3b4aBrE/uKHQUT
Xzm/jH4FbYmrwnZsbkh6vx9DVO+455A6WlIxWZ3yrMj31kxSaYYaC+z0zs3Uk2rArrELfZvlkJ7W
zjXq9euc5s2+88YzFLNgY9sEQ8fGvbV1/MLtFL3XmKVXY8bqKdXK4TBX5dtojNqJ6rMG5Xl0Hyaf
ZpA8TL4jM8N26Vn+uSyB13wxH9pUG7YZZcZEXr3nELMgq9uJ22rh3Exl+9HkMCo8hAkueN5y5Bg6
I52KXGrRbgzchZtCQngwMlZqyv0N+BuWqaPdnEbL1JjIaL3Q26CivBGS3cUZzX6dUwp7zcs0+VJq
PSw9EB+rBX7RJqLH9CaHIPuNt8X7Nus5/Kvy1BQV18hi2huclFSVCg2UrBEegJz+17rk9wzDiEbu
sKYFIVXfjAaQt+mlGUJx1T2beZts7DnWD+XSVBe99u0D0fhL75LRtKtV3tfnWYNT1y8o5nWcMtCm
dXdDxAbyv8YGI2+s577VPYrFbEgsbbCbjOlnExiv+CYxiCKQ73uKktdmP9N+V/E0MuKPcNSDDR7z
nV5Xx9ap0URIbWE8U2dZsR4JflwhFHD0oczsscwsh51mcHTZDrPUaZHypN0xKPGdIr/gCrKyA/7N
Zu2Xz6qZqMLWeKWGfZ1HAHMxIunOHisydywzNi6Mbz6zMBURXnsLdUY51zaH45zz0Y8NwxwZxmvt
8HvPWVLuOYhom9Bc7tuApRKykzwMC7VlJQRtxGw/ynJGrFoqj/tVdp7xam7zXGsPI63jG9tIO3zJ
ZGKmpKIBmaULWSZgYhkhvJx+RijR8XbWDDrTWVSjWSFBmjEvGXufsW/diSZfQtF4cFtnk/bpEzAr
qJ3F8GXCb7oiCWmdW0PfzTXdaV55ME0qpEGhVjV8fmho49YRWZJ0Wk0kkDq82Zp/Kjb3JxV68dF0
BgRNTK8XHO9M2HgL1rMIn7NIoKi37Gx4Ra7Io0xXFkc4xmxXxNO5MOzdTOCcSBC3EbgNxVbTqttJ
ZFcfqg1XhQa6BzT4FhvpG60ZyLSyMwlEurVExM3gqh3jEL1k1jEfiNTrdqyRY5F/ScxjmDAryWDB
mdJyRGLU4pIFMqQKxir41Wva+r7jH/5SM3cpGcBKGcVaPTcv6ed45riihDCytTK8BTLGYRMsVyWT
3Tzymccy7OUy9o0yANpTEaFbMBTmTIejEd61Mi7WzI1x5vC5yCipf06VZsq9Kyg8/ajL5DnKDKpy
bla9zKUAEQtanJzlWjC0Fp/TK2Ns4Oot3xJKgyknzLcB+bDIIbMg02/OIkeaB8j61jCOEpmSAxmX
dQRTSqrHA7kkfYdpOifR0TzQZ86XOZt/dMKzpTQXFu8yM90H1U3KeM6d51aF5jdW/8m6c1i35zLL
B+g4t8bgXiIZ82Xe96r5urQu5r5iYC9sLPUKHuez6S/w7Xk/UwSEGMcC9Al+ZRdxQQH4PbTIDVTv
ZmdHFIhOtAh6LdP1J8ktF6UCO8P7LNqFKyqGJ3rG5BoBwDk0Dl3UjploNZhjf2s7GUtWtlU0RVlG
w8dvGfuqb96LWLt0JAHUqH8ZPO+2rXYWcmlfveo9F7nPCjRvkaZ7swUCCDyzpHy2zbq9rVGD1DbV
yaJBdBiSFx/mBdLWE3FFaqeCsD1kWg1f8xOO4ZUUpgswA4FzVyUQvIeC9djMkhMbJqu6CuSX3058
5FrlIgSHzyoPuXg9DLBlRZCFrPj/sHdmS5Ia69J9ImQMAQG3OU81z3WDdXV3Mc8QQDz9v+itX1tq
bUl2zrndF5K1hqqsyoQgwj/35c9zUnf7aK6OjG1vOtM/xPNQ8lwZ4rVl5xRFM2rsF7zHYnhlmLl8
b+YavsV9BK4xhtM72zvPX4YeafHml/6Bjiycr2a5B4xermfJOYPlCQ2iwiJRCfOxt/JbuyLeMKm0
vgODMJ0oAKjAWdqvIPuM7YhnnLCKS3VX69xj9ApgGgvg3o1ZjGcgliftQN1L8Z7QnwR22mpzc5fq
ZF7wXFzP6cSnkgaPtY15tYij3dizuVSwPTaZYKY7gvIiOFr1G1nhubD8uAa8Ob243SIJD3TgFsY2
DADEMdLHSQOy7XqKI1iuKYmKSsxDtAp6kWywgbOHm5Im2Jdjl50AyOptIdzrzL5VefB1Fpxhk5wk
ZDZRP0AW8UYRo2GplkfL6F5IYm78fsDd0a3ifN7V2r4IZR2UatmDYk2BBt5lXH/CuE06usIc1vmQ
Jt0xIOrnDi2Gq/66JfFkheLg6uR97JMbrD1r5ZVnUw8PZkOBEeSdrtw5Y4p3HKIJYRgm3yVEs3pK
9o2Zv6eL4Znunk2eVJQTMU/w3YMLgbGIbTI/0X2nrVdtDeaZdMRVVFRcQfreSL2LHbEYUtnVjyau
QJ9YLG0lQcXFTMN4JR/TsryMbbQ2Y3kS5MqbCOYqzv+1jL0DC+jadYG6u81LSv50wfKuonEJa7Xf
0tH/3uXyaRw9GgbENYUYuYeTZwitT1joT04GQWZm6jHeA4t+m4bwGLTRt86K7qAOLYd2uSrqIt5O
/hHo1i2m+huao3dzt+yop22kqr07eTuE43ezaB9SdEhKPnjaUvA5kdWJMtYC68a2nYvW8TdC52tR
u9SQyb1h9juv2zMA2zmNTc+0PPoGbea+fVEN0+zeO4x4WsyZcsZ+eHOd9g5v98VRbD676GA51Lmk
pYKe4mNzThS1RtqAnUGt8Hs7Z/dFgvffS9sDigKtCkkL9aV0jS04QW+t3PzE6AYDdURvy2iOcGVj
HOi+Mh5R04+FQ5tIMLBJzcYp/GwSFsIBx9w6GqsaeoxkBLecOh1Xma+MbF5ni6tUN0uQIckwB1o0
fjig7MDYUpMcP9fYItdNzrehnB5QZFIGmzGKbv2aqm8z81uMo+0NJpljA36e8Pv9oMv11DmXIQBu
k9DoTKsZzYzyKAU17kPyORUMLfK2epMjhR41/2CP1HMT+cvN5JzzjIJCSe15CnZgNDHytNetiRDP
KfEFYi6jmsG77mfj2vG6l7xxXvWsodSN/atlM0sdNS9ltyD6FcuPpfj94tzjeczvSDzkzhgEHTFx
5P9wrNUdzr0oT87t8lZ5tabxtcF6FseskoMfkZaaPPFsEKPn+Dhlp5p92w1TlFdr5jvXOrgujfjT
ac3p2p81l13jx+emyT9xqNhbHHU0ibXd0O+W/80dpm4zikl8o35GXw1BjtXBVOtpmVtMtjySPvik
yIw2DllfNXV4yRLy9HVSjJhLG6N+BGmBQ5T64gbbq9W/1O1ssenQ5kcmCJocYlfWahtYmfec1BLn
Gk5FdAUWqakNpv1Ao8raHuuaRYNb3Rmyj5rjDPDM+KTGNOPMOWJINxa01MJcN0vPOeIrMVCXJCtO
S6exTH/AqhubCQzhqB5j6iqfkreYtxH4KWVomYYrVeFYW6cWHYptglVPPve6ldwumF81HU0YBFdC
lKTk1WSthyG5d52gYRilwyN5roTXF1TWDM3d6KoNmvbJnLsj2Ali/9rL1nCnibsolIo6LOMd0Dyx
GuoJhV4P486mAJlVtLmUClv9bLcBUBROS1ytbNe63jYO2qZbcBRK3I7tfGtj+GGNdsZNKY03ZkH1
michAZQyfB9AmBAAAERI3ZdmT+jkBOWnBifTKxupcWk+/RwHpj/ufIroORIsREyyaVNyG2KZAS4U
QI24xtC0rOzOnZsNB869Hz5YQfWQKFXvgpBXdOXwWiR44QakBCw+aU62NdjbbXIVGMN75tXfZHFv
Vem2nQJ0LXHW9viUNdEum6Ijpm42NQ5QJZWDEomvKcXktqWH26UorCEPJxuyShZZlikTd8HkXAcc
DQgFyfMPheu/sv8/yP42ZhRE97/W/W8hn/xR9f/1S36V/f1fXBiAZiAt00NZd/lmv4a3xS+BgwEF
xoBlO8TxoRT+O1tg26BYTeramAzIAHHv37I//6fJX/JHUsH8v/EDXV/4JBv40Zg9wAX4o24Z9Pbs
wVaF596KQzMZkGnZBLZ+Q8FU+aud6i9Fyz+LpC6WLBuOIi+1JCb++GJxqKWHsgaYkP0epWT2MY0v
daK+Zj2lWKbXPP7uc/gPw4D/IJEuLwjR1rX4g/8jV/G7mUZU9n3QR81iUSlusag21H+H9C8yUqb/
pL9p7GljAmRZY+CooRDZxT+wFpaq0T/KwssPAJ+RamgQjXL577/7Aeq5HosEfRZdy4nOU0qpqC7m
4fT3v+diWfrDq/BeUn2A9QX1mctmmYn87lWq0Baq4Om4ArPaXRSn5UsQKkk01zTf//6l/vQLoTkv
Orfl8I7CD/gp6s8gKhuKgX4dum+CjUFSYsuDvvhXhukvLxTP/ZO47aN68FJiuUGkXHxiv/+VMk6F
cV4rZr5pzFwasO1+XLaaNvfMCvHG31pV529ofEdJyTisdoHfbKOh9zaovtFB17ad7LtSIoKNgAKG
kbyySPgGNlDZBiOMp6Inw4mDq9FyjZUjIpoQKXGk1lTIdCfT7macS+8zKvA/A7tbohFdsetHmd7Y
ALKjsWj2qODFjaGyBZe7pBNI0pJZLwoex3XyHcpHvUVoybZRbKDKNInad3PJvo3mHrzL2OfdIk2p
51OO90XoGRxQEHtX8OCIElA5SWoM3AFHUw6OJ28UxdfeaLNnnU0WLleNnAnRpPcuJqybQxXizVjF
Etxjg6Ue3hi5vrZUVKB2bsfZ07stGIcfKjMGJihttSHOmexEZWMEsbP8OSf7frBDDqRd0d2ONsR6
P8RABsqNpmdGNzVKxdabIv1ipJ1+Ch09H2ygVPeexBuV8vGw63Q8+o7yxqqPQ1PY53py6XSqdPVE
I3ZACqnkLMOIhme6IvUht0r7y8yr50kLHsw8SVPhk/DDaE52LqQgzg6GCvIdzDfrAy969WUIhnIf
wn0RAOgmQai56zVzcTtI9rPJRZG4jb+RGdvGSlYcE4XLd5lGTox57JXFBT6DsR3Isxxqd2JT4rbQ
u1eQbfjziIMIHAGHzpi9VLseOoiJAgTf8yDTyj5VMdTBy5iFTJJAjDts8RiCgJYmqkQ/7azS8E2n
LZ3udtMHe4odqTkYVZSP1wGHVKzBNqjHQ2AbSxvIPOFPqP0iC9cMFfRV6w7ecxeF4QuVXNON5Vuy
2sZkesUKuawM14gEs/NUmk1o7oNCk0v1vSKxXlKOzV8LSWi9893iFDgBzvzQ1sbGIPUKhAPjXbxO
2rAyQFJTCm6gcB3SxVY2a/olwSMWxyFpRkgSAWhpi/mPnOVwR1/3UnrIvIGN90fhhZ/ArLqtSe/I
1sTppn60h87vOQ64frHCscVGdLUhM2oKT3CtS7Suora+yADff0Ll8lBwSMzaE71xr0ZuHAFa7HDC
rDNJxRmqSLQJwBpdN5Spb9Kx1Xd5l9WrMp8abNi1vi7H7KlabIBBlURbZkPdnqZYzFzYBjvPfBO9
B62DFPJW+zMQ+CrLttViPgwsVZxJ09jIwBr+WzfmL4Ntdoc5TqP7LBxksWL/T8gm8gJF/ofRl5Vu
+HQ6SIiYJxvsPWtMH/foQ/W1UTMAdQYv3LUwIDdBDVUI4B0Zd9Emh7jP1I5tO7EAmgK3jVAd2236
1yznRi4KrBGixY6LKlv79JdUddSvtaCTtnase8+gOCpD2fIXYZfqPGMV290HnLGH2igSeu1q8uzD
WBibzAktuJfVRbYR1/KiJcdBlLar1higGvVY8YNFeXYWDTpe1GhPE6ONXO+eO4mmrUW6ThcRO1jk
bIrAsQCg3r2YZVTuMdn1l7Apc/yb3N62OwSodMH4oZP0m1JeC0GLpIoD0rZflPaspPmN4q2XobWz
tbSy6daOrGe1yPVeiGCkFgm/XsT8fpH1p0Xg77qM2wskKlDVKxIUHIttbGBWpIhCSbMkHZdqnI1h
ohgmpb7YKAVdtB2N57KKAqqdZU5JRiyuwihI5jU2Y6yS2RjGOzU6mzoTZbTVNfNlNy3CE4OG8kiI
gEKaXnWHVBv+VuU+trXYyq5sJd66EBlbCWQOEfvu2Wd4vUuEAnMVZLeZau7F/B5Gcbyf02Ba4fgo
HhiP88KD5b1UzFe3c9rfTl4dEdghGdiM5M0Dk8+bpeoYJzP5SC3p7PHy+uvkqEtQRpcsDoDGW8gP
WYqA7nLPGcZwzoN6OICQA2sVN0vuo+NdxsOQC6x6ZMmve4qNV5lIBpgZjl7ijNF6Lst77reYeB3S
lmlwzf8wofmydz9RxRZIXwVkw6zTHuw/D+EFofnk4YMDespeKLX98tMQQ7XLsQWizSoiBqVPBQNC
8m2wjCd0SUWP9OMbxzT0uad+gUU2GPf0QpOmiMWGs2q3HayEAhc3i4qAjIJ57HqwAZGHw5S8pYQQ
oFP6kFZObTv7HqDC1sMV5W67lm5VoitQW6t5PIra+MDW+BL3wCKsvNzBpiWyBCjjex0Hz3nfXMjM
vxN1+mKa/ptomGf0Q7jGKHY7l+6878zqXg3JcZyzT+E9qJocPQ1HJyOxr0o3vCRpOG6HguR4ZFwk
tI9VmeJKZWPuHheqkNDi5NNqeJoaxVyLFGBefi1E620F0rPRl8PJqYfd7CiKjIxvZVTw21Qvvmdh
de5odRnTR9QBvfbgPJLGw+oMfBCshsJ2F5l2YiHD9/MRYmK8AD8Ws3UxnHkgrDLp0uDCXmgbMcUj
ZFbp625KH6Xj3pM0su8oDJ+3YsDu7YfnWYwvbsiEFX0z/iDl2DCmFfGXHB/bHnubsZc9PB2XlF4b
jh0KtzVfxQWYEcoMPUJAK0FnZUFaq6xwy7mx9YTA6d5khXqNkSBOPtPAfdjFzPREOa4SVz9ZFNgO
jSY0Fm0ptC0Pk0aAzn1gg8N0wNsJQy2Oaajprw1XnBJX8KHM5wSjcti++ika4UwjUO51a9Os2T/w
8hnxKzOC+xvi6IEe2GQ+VnamqLmNXWGFuFJ885Dsty0dild1NuU3Xkw7ZjWXeyOgGbIHOXfAvfTM
lJTmPxqOb9m4xuyRNQXTfvaes5AScbKmW23hZurpPrj4+JrWIZU6MNCcdB8WWJXTJLQ3blVWD25t
Nrt21u2RrgqmOR11FrtKe+GNYcyafSiOyiIau2cPn9Rm6AA+lmGzsns9oCkExgMCb7m3s0m+FWwv
knWS6OadLX1D652y9GOcq/Ro5+rs0Rx0lzvzg0PAm7jwcKW49LdN3ftbHbuwC033EI43C4t4XwaL
gDMhhWYWvtlAVKe0II4bTEV28rB7rGnOUseybAAG0sK4bXsAW7jOml1HudFJOkH3LNohYkfoJoug
2UCggCAM64P6HdFOd4wWb+bCqS5h+ZpzFTAkBV2RgIGCztRvTNheaxXjD7DG6AS/aPFaxTHuZgeN
y0qa8o3S5ehI2vUwsCps7GRItoxjEL1tJvWit22oqWl0XTRVc3BEiIIh64wsWtptMi2gjgIEW7lp
uXRO8RkJDcoU+nywU2nWHQ2nAq88uhNCvVVf1zV8SYwq9pssM/klmMDbDR7e9SmmZKR36w4yT1df
YaPsNwzEMB/L7L3k0bv6cVz6r2jyD6IJR24O93+tmay/5F8+fqoc/NfX/CqayF9s00UZQRqhZEC6
/w4Qub/gQhMoKbZtm4gn/9ZMTEJHNqdSC+6CT18hX/P/NRP5C9h9z/RNk+APx3HxP7FK0i7404Eb
gyH6BSRYokT4DH8+cAMacHrs8uQUJjf+yp51oThTPO/kFUaKeIo+lJ4bHAy6vIepBQY+MjxgdU7y
0oXp15jh+pYzy3DWWdgcJUVQ1yIanZdGlMU9VVYtumjsPiYLQGGc8C9ym6TDJkYL33nZyHKbZtL6
aK2x2YeUrHdtNF/J2OQIzPkkiXe2M/hUr/rtxksb9QqLKH8ZFSneneAu5rnoDJTDFnJ0Cb1QVx+5
9Yij2rV/wPH0rY3P4KoHQtngSk/kpZUMr0avNKFMNdGh9id5CUPQwNncBYx/ldoHnWUR3uC/alz7
ewaDatsGCzNZQtsLOB/fKIUBPeXvm9iXmJszrGArJWrnLigssSXE+sUVnXmXgNLF+sxu+VTX0pf7
NI7dcpt3wK7TOQQYZukx/x6HRn9Twgo/5IzkdnPJI9x38juJYwFif4SBU4GJUk5ByjCJakw4Htt5
Yu5YoRiFeLkFHsmzXzOlr7hy3kdtqy1BlPuydF7hEmfULYT1potGAc8diIyO52sP3tJW9Tk20PbC
iyioArM8cCBttxzl1GIQsFcWdifsavGjaXg9q2Lt3DQzW/OIKdYFgwSbdNmBxgX8t8JJcT2U7TtK
XLKBYKqZh1PdWlQS6j5i9jZvx+rJXsJOViolW7ncnWies52bidMyQRgafCLNp5Gw7HFUd3DZh6M6
QoFzMLdgqIEe5AbA4FZCh98gtqXfdUPwNZ988w6TR32M/FAsXtfK+hINrrgihRodprh1DjqonYOV
pekZLvDw3BoW2zAOHZuJegKmXqPrfU+nBBN85KnqVKTaOTRmFfAKkbjW0gzPqdv3K7pJ+D7U+jw2
vMWbqlTsMzq9VEA5AxH1HQRiapBDLhsTMyXBpyE6RHKCaMFoLCwr5icJsX0i6v2xaiQeoTw9cyhx
b4XRWw+ZeCSkzwtJnofbjNd8GGnIY+6dQldaRR0xYJrdmFDW3gjsa7AIrTWLsQGm1iqZ6GIKOd/z
OW/msNoF5niG3vzVyyIMPbREZyWb1WEEDWyySV2eNzRl3weKRM0QX8VOhdk+Ee9m7u0HY8TQ65Ae
LJ30UXOKueWedm/VYM/HxsgEcAV1PZq4hu2KyeFccUjzB9+/9htMMY0oqKEnHH42uyrel6lu1xbN
ZER0ch7ZAkJRRXXZdlxa7JMOew3+jxGTUDnu5mL2tpE19zfYCChPUJ08tFPr7xOTcZ4W4MRsr3od
agamQ5PiKR7ouHADs6Mqgw1BYk7FVYfp9HU2iLhUcX8kf9CsaP7k9FTRWcpzNGH7Tcrf7ZPorPqM
Ei3F9N+v8ZiVwn6uFHsTg8NdIXG7FI39UiH1kXeupi9Z7QVrsxiSdZgG5cnW1ouLC+HoVAGtk7ZH
wjxUyd4hY0Vevex2Rmq1DzM+AXQo09ojl5nMw0K5Ba/L9JnwzJ4Y2nTgQsgJScrx5oeLZeFzDriy
VmlPsDocjHNchcC+R3mbdeVXSE4TvuuRyJUb15uxxaBdJWW060DTXdut99ik6TeHkjZMD9zuUzJu
+gBXceiRAHRH41Hg33oyOYKy06k9Z+Xj5+kUnQ9RhoJg5QzbHCXdM4mkcBUJvn+h8PvVTsCILco0
mtuTMbMlobICl3j3WuZ2eZhVdp+QpNsi2HwTpNBW0u2f5onrDzBv+WDZfXnVOka2yhUWRcodw3M8
CownrZe8lB4DTTF54Va4HICjMuScz1EZJw+A0mH0ejZeORvttN0sKoOTkxN06Gzc+jgZWirA7eop
bdOY1W7vysUzbGTPRgD+r8rD9ibq5R4DD6eKySM8hm1h6b2iDi74Pvo0cMi4hUKhPYGDlNMolSvu
I1al4lCGVNDXJaUObmcPR8dujHVk0ZXFsL+VyGnDcJXYojuXqE/pKmTqeXAitIF1Wmom0cownvLI
VUfXiuvT5NfJoyxH9SwLUT21RjOj1qgse0l9QIhkZeQbZAjjXGh7uBAjn/e1EeFLrCN6CsvoHcXW
uJqXdY2Ej7zMlcNBubL8ewhDxXbZPqxz23rs7OgzMCzrS9eBNR0tv3uBzRt9OCyE8aobwgRA2kAV
PDvcGF596hPnWcrPGz/jxBIN6aocKnMtG4rrLBt3rZ4r3qXIdrfShKfS1jRrBOkII3NEpwBWwXLN
9nuBoyAMdkGWHaAF4CyVkcnyqt2L17ceHjOcRcFY7Qcnk1dBCaSFcXl+KTjVXk+hxxHLS9aWidQs
uIPv+HnyLQtrTmelE51kWOtdWbDQzs2gjvnMn+CEslQ2gjUXWdnioxyLpy5Bgq7kKPaDl3ZcSz6b
EIj83sH0Zs0ocomGesgqFkZU5dbFzq7YpTRxv8laanillufKld7FGXQrCPAqazd4lrUTNjZ+XYoj
5AEHxGwOXK0e1dYbYdbRYRs8s1JyQZbAIBnIcvGOWWC8thwHOJ5O13ULG6DLWYiMyf0C2W1PJvXN
HT3neghcSB8TV348IrWReemxwjFHLm0eLyQxl7Gyp45dZMC4bKbwvhVWiIZcasn5y3Suy4Rfa+jE
eGtMxBAEIE7mx0W4qQuu4v+eD0r0zPkfzgeBL01nGcf99RHhIfma/DRX/e2rfgtUwRjgdCp+tK85
AcPL35rZlqyUCGgbAHTOcOy3U4Lj/wLjjfMDY09yGktq6rdTgvuL4JgAlYCsFXwCYf1PTgl/GnbC
OWDi6HAksSBsL2mv30+w6sgtqGRkgS8HIpksY81K0RvLwoFG/K1qE/5lJ6d/yKEs87c/jAIDIiEL
cI7jkQfp/adRIKijKTcyMlZLOwtSFPfOHo4wUnShwcGI9iCUhzfFLZtjlRKh/91H9B8mrn9+eUrO
4D4wGgxMyzWXg9PvJpHo0WOv5pHtVps4xIeFe0XbZ/lYzmP9WPhmv084vVHQ7dJS1Ut0/b9/fevP
7zoDV0tSSW9z0PN+zuFMQJkKNwz6VVOE6CXocoTtGbtImSzGoSYYqPWUVL13Zf3oY89n8cZwssbe
nB3NqbS3XVb1t/YoPhhnEbseG3fPmcf4+PsfdKGv//RBeRAC/YXM7ttcKD9dHjRdUMIeMLGr+q4h
yy3Th9kYEvjc9E2tXFAxNzPz4noNnMk5dmnZPCnRM+ZyK31XD80nXytuTSdOrmPa5a7dBGuVK+mX
4+p3t60Y36g2gohDxd4lmf3oHybb9uIM+OOVBvEdfwKnY9oHOa3/8aNuYgUdtuex6g45DrmObL1d
4EgcDBMun51tTRLsKjdwOrWCUpJy2bsRha3xazpkANbKFDNTkIYxbdtSAxhVgBrmbo8TDsfVnH8J
fD39y8Tyl4Nl6z/91GS0bMlomWqOJU75+wvUmwMXPKzEGUwn+8aq5UdZtzh1sFqs0iJ/Ak0Ox6jI
6EIp6nmtku+pZXf/dJUu781P7x3rDMsW/ZBYA/yffoowndAvplazrcbw1Nc07dFC88KwbQcAx9ql
oVuvZAR8u0/ip0Q483kYZ079tHhscS8Z70GVH/EIW//w/vyHy5Jli5wfd5DL7eP/5AexEgOOUCNB
AioCR13N+ErW95k0upMs44/ZLdlvT8TEZNk+cOBjofG1y2AQfEnUvjPPv6N+vN4Zno9NaWwYUllz
cScrZmuMBz8MtOrNBHL1Hy7HHzf2T2+pWHwyxEsDFzLuT5djneapwjtrrlRjf5u97i2rdLBh6V36
PabrKhmbne0VT9XgJFuvnG/zVhGOMd3bv7+xnZ+1oSXg67KJAVVDOteSmHp+f4U1bidnS/EOKj9L
9mUxPEhR383pfKADgMl2Gh0qgFWr1KLYjsMUs/hM78y2ec3S5Dt4pnsWceNQeqT0IrOcaBcP+TKL
tzrgd1qFoY9+GiTPDFa+FZ1NUorOc/abZOvjQsZbZm0XC1c0trFKHoo8//CI4RI1a5KdNLwBc5+m
FcugSIfq7TLs/c3/4i3wPAwpNteSbVs/vQWTFI2tG1evtI9UT4/KrYbr2EG+XTejfTIdZdy1XUFv
10JXno2Dbeb8BqkBEmdYoIEjWM+i3Ln+bHH2cgZa0T7AbTkgeh/Rzj4ZuF10Y5wSXT6z2G+iuvEA
lhcYx9U7Q8KbwMnudThc0Ve1zzDGrehxjeHVs+wgLN6ZcRftwMyZ/5DK/DNdCGVQeFZgcglaSzrz
J4uT7txaQDlYnr+h++B4ZGqoBgihHuhqMzKr2jdhX36iqblPiZsip2HQMKllXJeOiRcTvtrGiAOB
n8CEUYSh+tNevMDAVFDSRlnva/hGFFGFqVo1LoRlSuxBYVWj3CF9mw+lObtnzqGE4fIYGI1r7bNo
XCIA/vCtEokFB0hNZOMS4xTU6Xsn+3BnpU6wNWcYrTp9aDJOgoGiaQ26+JZ2IFBx9UzvesLA0Ili
7M7MI6waBr0/+/inunhrhGnzXAeGOtiMtsgHFenFbuctYkUIqJXPMpkxRI6g4DgM9MQ7qGXYjDg5
dpYYBYi8LDx7cae3TjmIXaEmjuITIT+snDeTU9S7th/cA5AcCgoaWqLKqaxvOAuNWO99Y5NYo1xF
NRbpwAtnGMvT/OA7A2G6mUyBNdUPowhucDXXJ8h2zlZ4qXUJHULuI2LEybYGfztXTEVYFZtj3Q57
Bkb1TgrmYsT2JFqJXvcOktg8wFCb8muBlX+t86hYZ6O0vy6VVFTaMgbp3EgcvUTmnPtCqldrflCA
49OtOfXukQ2IBZ7Wcx8iHyBnVVMEZqT0141j9uMXco6hqb9LQ4rPUdn9Bu9nve16m7OSjeu4VwUq
q2kfqyp0VxNFc3i8F9k3wyIAiKNdTQ3REzg7NFZUORmZCvtH45rxc+lpTSC3JSRhqeZliEpKJ0k6
rWKXYoceyPq3thHmKzja29nqZ87Z2mo3Mg4lGV4VZes2YxOLyFWzHrFzQmzK8pfOy91Dx1b7ogDC
bp1hoCS2bUmzNOQESN471dZXYfBqz5RhdlH61ShrYrzUIWb0jXvyY4hDuoNx3xTrEPjRbuaAcQN/
hJBq3fcAMdHInobWdTczEfBEiWlrD2ra54NfEDGEc1WU+QCHvmkJM0G02zhNY9OpEOabXDbJJVce
Ax9BJq/ZoBDkezMcoGYFeeJTwuAMiWTDVU+3PmfVU2vA3y+kOTEuDCHxwb4Z2cKwXR+GjsgCgZ7d
bNbVQ+qkzZYhRnnEwWnsKlvdRNBgPPI8OeoSlYYtGlBre2/kmdSxrS17NZMHfg0KZ9c7jI1lCFDP
NxYPGdgn9n3XQ50l14QbHqokGe554FE0gfnvCNKgOochJ9g4L0YofG1gPY6WlneVXcfdbuq0PnvC
zV6TKfk0MehhxJa8hUi8XnxdjVGHAssK/JqVZo8FKGOTCd2UuLxqE3QEE//lMLFihUP8DfuO/ZJO
Wqxh21sHo/adkzC8/DaLmuhk1MOz6kK0Dkamd75yTl4hyGEnnV43RlKNK22m4RWUsmlLsItcYtDr
S1zp8MqsibXC6aYcuquMETl6EK+07DkVQ1K3/CL6nAMSmqph7+3cRMQQVIigkUAQzXheH5M2JnNi
CKvaOObENVYbVJedvbqazRXyc/hul3298/ux2ngE9d+Ltg8Y0WZccL0YqQc0eOhF607GzL+5IB9N
lZafvB18L8wG2kDHoNMsb8gPcm6obmAcT9iHWFSnqVhiLjLMTl0yEc9I+vA+GsJyj18JYcNWLbTY
kLUKP7C6QG/OjmGnaaDwZrG83U4EXmpqjWDt1IVJ6XSpMGc0NttdkImTty3ThmdASDvNNx876Tmr
WMZJCPt34xxVDzaZt11K1c8aCL1z9OCnrnSnU5fJDPdEFoX8S9eubmqh3UM81P4SHGXhwTezYUMc
HZUbRVddQ8OqbTfpcUBc3Uxt5+KKIn9ERUu3n/sRVlrkPmEpDxqKlFgvsphLDlwxA+Y0fapnlrU6
FOXXJJUPJaMjgGxIhF5QvzVjQcjM8KyjSwCYyiVNqK8DobV30kQvaCsNgaMvGAoL03rk2WGvcc4M
h9KvOTFIO9vjWyyuBq+acG7CPccsMkft1vUD44mlBMrPYJlPXUnmMlPqqg3D+as9+cRAbDe6qsZa
noApT7eudid7U1kmFSHd1B+o6/xiuIl+zNjzebTQZppxsCebnmtM0zIzAyY9OyYn041RMnYgwFNU
rz2S6rzWVJviHxsydU0+g7zXiHp55cZiWLdW3uElMw0mTYRp/ENjuHo/mkNIozQs5PtGpyNhKEJO
/kjLU+cN4RufV1kzLig/Ujh79xRkEvxvVM2nD1JsyiCkQASC8STM9yJrSTfUiF1fs9ikwEGnxiM5
YbazDn6A7RSlubeiJFR+CqefbgNl3lgqml9C7nyOOHYY3viZzOIDtp/uobAaTv7OzBM1CI37vizf
zMkgNB7UtkWulWQZnpfbqm5uRdrKaR13ZjZtpJl4O3RvWK0DwIR9xEfH+iWmN7KZ45ml8DWJpH3o
HDFwGNTfEyTodZFNzQVjLnczh4bPVOUgzsANAIjTILla+4rKnOabxsq6NnJtPk2DXBIpDlBmLGn1
xq8Nrt/K8lzsgcJfj1GiqcA0w7cgLT6yvmSTnMzVR+guLo6qXFJguj+5YSxftdeVx5izzEsZkIHB
TLYRTWffVXGwyYNObKWMD0UYITtaEL7+fg9s/XzE40AMXI+gj8OY+M8te/E8+aUdgWXUFGvt6j45
SZOjXOUsiOTGYPaqpm37/7g7s93GtWuL/spBXu4TDW72fEiAo86SLMl9+0LIHfu+59ffQdtVsV0n
VUkMXBSuEeSgymVaosjNvdaac0yBA98j7AL+nFbh7ne7o17pzLWC8nZbc/OB4y2HX9Xun0sUBfal
rZuUJwYqWe1z6S5YyXzIuKP7iCc/k2Rlbai2v2O+5y8yuBVTojwJPwk9xX0tff/PBBHjL3pIs77w
Xa+Cb/T2i2f7av/hD/OXLuRp/VT0Z09lHVXfUEjjv/x3v/nH07/byySY7931Mf6Ot5/d7eOnv//t
fF88PrnJ/n3C39jMfPmx12amfWApyOmpXRlcESuhUDS9NjOtA8T2Nj21saASEGb4zjebiDhQaedY
UD0pVugj8a1vkgf6nJRgJADq3xwk307ByWvd/DM61A99E5kmq6AxSneP60W1xnbWu8ZeaiQmWWsu
ZIzQ2BYhZWvoI3ZvtObM182EaAQ5nw62e9Y1/q1kGRdZUq/enbK31/RHUscwSJOq/PvfRtLrx7bJ
y4ugt6nbZLwp1NYfX0ShNxK2eb+krRnvswjuIp4bmT072Esi3Nmr+sk8M42bKFP3Qa+cM8+5DlFb
TkzRRRNfhHed25y2abStIuN6UMihaQJiA1xjihTiovOJFbXZX/JA7aeJRTiSPZbK7r5qiLBxVZZq
bYx3k6ITq0atnLbxBTHOFuXMXlWiTVd47GFL8VTV1jG7Me7+EHk7OB2CAKLkpDbrs1IEYO1hYMgi
O0EgQQMyRD1vlOyN68dAVo9Ktzi0dLAejLeIlUWS5yjFERUWmThOjslPvUrd8DTKRrxSYz+UWADC
wJ3nhCNPQ0AlPNvyaVdlG2E0S1MwLdRarMXakDHtxvKievVtjikFbVgxLYl4PcS7ui0HhQ4opWtd
uVMEnrQH2rPOsR8bvYPUZAc7hBXXVJodOQIUb4F3q3vSUVsFd02TUZW4GpSJUJ9qantGVhWXiBzs
aEKSZFhkl7nUwIsQnAlJlSM0DOHO8aSJPjaKHDUTi6oRyIN7dcFA/sjrR9xo0FxrcnLiU1LTIDNP
dZUwpNjMJ3LFiM4zruseDKRs3BbgLETDPJ1n3i+6GX9x6RumKSvGaOBhqPB5tSx9UyCEK3kGw4tE
hMJQllM2ga/+TJvlPEAYXtVsr51AP0wTVG9RHGvTn1/76tgOft/eGvHHioqqfbRrKXTXP176BjEg
bhDiZFacYdNIpbEcfMTRkdtvlJgI3Djwm6nWOxopwRVy04zCtMquspHQJDHEnCTsBinQd+z+KuxQ
PEtRDE5tU8Y3G1sXRaFcVG2+rGXfXOSyfa7n4tINAHXjkVQmdViAlyrnI39gYvX07YULCwRhRq4X
vxoi/PDsfHmzPKIszEyKTb7OxzdbDIPTewO2cdEF5M+n2yxJhrVtkrOim5tY6zAS48VRLPxBeatj
LXYfckEYRp9YmwYxxIRcl1/09fS/+gRUXWYJ1pktqPKnzmjWpm7hmT0D+7FaVdN6l5eE7fBR6dOg
iK8Gsj3DkeNPDdmE/Z0BIEuXLpBHqos4RXZI+IR1aGb2XSand9wotErKS3VI7qI6XKMqnqHVBghb
oaBusd6FEfVv2hsZHbL0vBLtXRCLZ1SpJMpB5UcDid8ClLN2YrN4kJRCGBhs4EJLMYuk9VEGts7F
sluStzztyvC5V0d7CCJXXZYI73a8hzHGU4Wxonm+SwYMigEFT4wWSa9Tzn/ddf9x4bYEYzpCYhUd
K6T1qTnLsojbuOfc1S61Q0j7fwKkNyNFJe+mdn0fWOpSGYI7Kh9eRAqOAADSLI2Do8Iy7lkot3UI
3f/n95T5eRYwXmb4y0xLY5/GC/z0TKvN0lASmXsKUQFQBH+jQbQ3cQq62PzVZjhJbF2GWdrSzbPT
h0a7AmQlL6BwLWXJeqglcVx5kEKKNNj6vrRJi/rYSNLDxMWzIRMTmpnOPByChzyrnzOtXAWhhO/Q
oi2ABGCiucp5NQ6yY904DbAOh3q/SfvwvArPtaHZOLr9VCrexnUY57FhBQ1G/PwUCcSu9VFoafa5
ZXanFNxncd3O/QDRkY2zuKqHB69RjpKWiMksI4nOkR8L0Z+5hPf4mJ1wDQyndu6tpN7caySeTZT+
zHKTky7M5xV5PSJCmBSl50Y88BddMothov/q7P+4oNErVZGrjaB4hq4f73E7Slq3iWntYpuywMFF
d6We0IGRjy0D5ZYdqr9YQscV8tMKylRAtXSmLqhKzU+fdpi2jj5Ql40lM8+JfsxklcPdy8cbVepl
ZdOG6fsjLf/lVPIvlg7UqIyqkaXyX9SnHzZPsItpJ3WY0HjD4cYtc2RyFevxz6/nH9yu4/uybGY3
bATZ3VufTmlOTdZKLstmZsKHkrBCGvRXZgH+4kueGAgVK1WZK0jOllmoDFziBNb/4jWMZ/HzWbbp
kwlGgmxKf4ASAoyRFPjLALAGFFZ9H24Ifz/uoN2On28QiFNROxsZ/aSr+GdVqSGd0rxw/vPXoY1z
7vevgwkf3QLYODw2LR7en1bryhR9ZJiY9dHtczH3JZo5tFsIlqjeIR7UK0MdZEZ+1p2a2e2kxHgz
gQpi8JQXFJdGcyhcUcO0Mo7cqFjXRewsrNEn0Ms1Xvscr1WKoQTnsGtyfJJ3WrFjst8cwia9qFER
opIqJlJon5t+eSpn9lHgKoj70Tt2fEBYA0odJqP03BbJWkeyJHDrzjBWdLMug7iTZmh5FG+JpO3K
SDC/hYQn/OKeoOD7/IEJqlTGFTK7ewIZqDM+XpuiLT2NlMsM5yPofPZhM32o18y+SUrJBRt8D2ok
61pZbrSkv3AApQRZnxMpy5hAd4o9cNBHDH5IZjrluIus0yDu1p4vrfJMvQwaYKbkFJtTXUoWeOSt
VSpfStiKfAWj6eACjAwQ3pp2vTAhcwCvsN3DxIKmVysRl6dXesasqKp969J4Lz0Yle4jHSgid1Mn
OeKZWiy8gQ6MbRLDRO5xf2UhGgfWqnjeURg7BUZT02d7GtNXmjRlHQNX8e9JZAIRFGhnppziwgmw
etqpjP2dd76hqx/NGi8l3TIfvDvFbkmKoKGjH+kAJmY0rpvrLumTO4Ik1GM6d2KWZbJyCU3xMkVR
oHqEj3HqcPFobWdea86gHFlaeEcjGwC53Ac3TYPlT2C6SxvFWaatFqyyRj7Jes/Z6HAJ8YKh/euG
O8Z6E7N3ikOiqlvGgPbU8A2V0NSBKAalREFpng1ktabCPkmSC0MBGpls2aoco4VYGhqiL8VXj7XI
bHAIkv8sS/kdLmMPfHo2dxg8WRWskI6xON2f7M5yq6s6BB03RJ50hiAzm+d5Xy0UxOzXkRzK8wDO
bSj3FmY4BQZf7w4Tu3eaLZ1DZot9hKKs1ZaGNXLITXoxdnfthx1dWyxYnpCP05RuXVJx4av4hzoN
6eqgKf3UzxwGshLlTuYjBGb+LFR8+kLKZwXZw8jUblX0Mm2nN3NdDXcG5VUjvHsQSGxnRk9dR35D
WbvXMRE5dG+JjG9MYIKer2wiQ9zrusCtW2uPg1xvO79LjiPPmiuxdxS1owJVPiFdYYp3iohrwgr6
iPl7OrDvgF91Rh/4Qo31a4hNMBI0THVOfQdB/CGKGXQbBIeEDCSdkb+RKYeMR55ULwaTH5JKIbwb
ufIFU8zen+Qge0krTaDwt3eMeSDDdeXcwWYJy1+bxZ5Gp77yd2hsEDv3DtJidSaIvOP10Bv36Q4a
Azveqdp27EwcPbXWbp/wUuMhugoLsthKjGDwFaK+mAWGFW0CESO6EBq5EqnjYJSUsXGpcnxo2mkz
9aOoWSQW/TQpJBADR2+5ctq2R4BuoMSl1Xjo1Wa/U1oZTBDbxijhPOrB4M3Zl1dnRdfAiGxqfEVG
SCMfs+q08pBDK7U/OtBdGZZnz9Sw8PZ+r4fLWImKxwxMCROzLL4ZUl9cskNwp8A8G4Yekn3clX47
LaMoJoaiQLbr4O+ldBSzWE7uM59AO+R7A79MJURCzyu0fJzusfuurHHEK3f1EGfszOw8XAwO83Ov
ARM0BdOENYlzpKxdao+NYqLLbRq7fjAjLFZ+a1w37Tj04olCihutXn1V+k6/KqrAXtGOL2e258lL
I/Hcm3QYmX96c04PooIjkZCJ4mhMRBMZ9SECXPMQ8qJ96NNAVrWhhZejkT0cmf0WYto1Ohimbmk9
7BuXETwylGNMW84Ml0blA+ZXASRrFXOlSiLhQcLSzv2WzWVewLz3KC7gjB2rTqHPLc2hn46XdEyh
quRzKiss2FR+86onOy1GxGEGyZEIxMXoBS99cWwjQl8wfVoadfic2faFppfXsNGQkg+cLSykW8PR
rmN3VMUYOyZHl5lKvnbBUJn9Lo9B1LO7xo/uUqYeMzwyGyIVbqDVEMBoZiee7/ezRMDmGeRIXaSx
SotTZczTe/UDo/E7R0h3gcfBVPSZtAhA9DYlQ5QMfmije4d1pNaIInaBlV/Gbn2MAAXkY63daxL8
jrI4V+gHz4dIvy5sGydjVRI6oW2gAiwGnSFBwgAMU1k581zyK5rBmQRS8KxWTKOHttuqZbZslPgp
1zjXRC5usKVeQoS0mDiK7LhFhp1oujMRGFVB5dlPiRtsB784Yox90+Ezg2TlXrY56L2g01mHcjyz
iGdOU5BVrKhxgEWQE4NHdkOU33PhoULXZPtJDxkGINpaSL2HqYH1QG38NYHsxIsBueMqOG2y+LRG
sz9PEo2TXXtLjAntpBgRJjDVmLA9D2Fx0vgBPwzvrddJrBnMw5EKGg7STUMpn5TpvEjjK8bsNiDb
3OUZoqAtY95Uwt7UQZ7PmlouD+OOiEPSkI5YUVERR/JWbq1iTn/FW3j4yxlnp4jo1WGrwEaKIVnV
6klOGHkmArCjo4cYAci0FtplWxBH5qWnYd7cUpBU7Ip8qKdp8wR3S6wHPdh2mp1hpKAGjGVlx8V/
q9r1RSzSYtkY8fkYTecN7rro9HVmgIr2ZR2SqLhqfOPGS8oQgRuYFrJH0RcPj54mHpl9+xMtr6+V
yr1MA2oZLe6JkdVIgsjgnvXRVSaVd7RJt3WknNmAy5uYGs7EQe0PZJZELOc+uAhFeSbz7F7rSTYL
jWab8Pk0BM/7TXxnNcG9J1c3jW+dg4rASoDlKA13uWZuKtq2eAmLw5Ty1vXjC0+3r2wRnETVmBpO
Pp8i+nMKR+4LjwjNHgCj0QXPUZ09NiDLmUvsU7xrtPayZSjaRV7TGSDee542ZA5yh9RKqICsainR
iruhzhFSS8k5BARCTwXahcRmN+GUUymsL4KsPA285tpsOS2iCHouXgCDoqVu1Hx7SqlJX8ioloGL
Fs+0hr0VtReqyczSbZ/ZtuwwpMHfbmkIILpdBipVsa9f5SoAvsJAnp4QfuOJ4HEUiM8ZYi9SekPU
9QVGUQwyuaE9Ral3XxntvWhs7Jj4PSzBlYEGAHcIzt2yXqchiOjSak7CcHiS8iafpQF7SsiIy0bL
5Wlg2zup6Z7CgcR2NlbY4tZtV24iK7sqtOYudBv6BgYY/qaXb1LJ3nGJX+QGjSEH+B3PZu6VgVam
nrhPekl2HysEgqjQuPDlhAk0Vv58cG80z3mu4L16MkVC4VfT0ObRksXZmfAMKHwGAcutJc9yFd+M
PxbKRnsWxcFTEoDrZjOnTFScD0dFbZKg0iP7dwhiAbR5FZemMuGJQFo7qvRpwV5iWnsIUXnOSjjf
KvTvvkjWEWfhME6lZM4gKSRZBf272pJUTB3JQwyLSy2ntEyw7noaA/OwU0HP8JAxynpmeC1WpLhY
D6ntoaZRGUcylJw3frGMTOJq2Rds5bp/QsF5JErrlm3acVroG8XyL2CvLz0lwZuvFZCUJXOZeU01
dVVxXpbdsxUQceg2NAk4gwpv3aucra5Ao9RixZgif+LmaTVIx7KGf2GQr6uqjCZJkrHEFuG+ccJd
SgLCxBg5g7GqBNOs1e/VJj6D1kGTObcuTVxU87oHJZIZ9SPmA86pjI+9MRPybwZ4i6MDBjS6mPlB
9RiOQl5A9PENxFTKkJp1RG8z9gJR0rGZT2H0RCa8vUG9IJbbX1lOHl9XNKpXtUD+h6iFyZ8fyNe5
1Zwxk1eR04y0KwAkchPv8oJOmcv+b5LmVOdy2l5KmTPsFN10F3kVD6AQtWBrRNi+QU54bFdrjNEr
W3GxGuZAalBLcI04yqOTsiIYnM8jFT0iq4vaT2GmBBeSrMcwccv0yE6VgU2aFwXxLE5x82FYGKrr
PBa0382+50g5z7cCkCIBjCS8UBAgImeRjfAbrQTEgqs0hKLuVr51ZPst09sypFDxOonYynZ0yWeZ
rq7Vgdp1Ult9MYnJ4ZCmTmYbs5BQ3olpmBlbdt6U6gt3wQd4U5hVNc3K+iKK9D1C0UmtQkuiARzu
iazJdqXLkiZXbPQM2QT6AXRPtrx+1iMkmwo7vCgyiEaNZ8oTOm6C2k3VJ2IgDaKXWPt15zpy6EwI
4a4s6zR0e7YAyrBhilBMIzgxu7Jg10CUI/DqIMDI51M6dLLMFtnLthTy4aRgSj+JRu0pDydtdNrc
mn3aziWaydzb/j5JvWcnjqvjwcnpc5vycxfoj0GsHINuBCPQDocY+R6AszIlwVxixTA1MpudPepN
7H66d9uio0cwI7NMOemRbjBaQFmeT9VcbcdYsU3RV1PsM5AsLRuZGeo+cEf5wnTdeGXC/btl4gLi
wsZpGdfsRexCW+QmZQWM3HKdtbyPuijz1SD0Z24OnbZUEKxdN4tWnlR0h9ir5Nsm4MOwtSGcW2U7
kACudCdM2rrlEHuHFPaQpslQgHBKcyGyl0ZflRMp01n3mBlrFT9WaY+K6ZgL02j9wwAP/RJ17sYC
mWBVZnGcKVq7lGRt3UQwYWP3aSzcRV9IU8Q1aJMScSs3lj5Ne9ecBbUprmXgyuM8B+2YGFaQiIaF
2YGBCUlNPs5sdoaCEuTQJQKY3D4J4JmUsUkgI5VthGigurCU2aM+JxkqlDhqSVR7atLmttMBWrfV
w5myho2S3rkGO7YRFNUlXFpuuO8GgyCayieToPLuyNhBuyGUCymB1Gz2OZ2koRcAuG657nlcWfpN
isl2YrBFW5QY96ZKDqcGs/B+GMO48fQcmvWdJ9kwe1rjuTIhVIeoMJgi5eki0wkdxKR2yERhbJGW
K/ik7bTGcbrtA4NwXwIUcs2SQN/yeMiKmNpWNadOlyMmcvuM2lLNpmVrhdMgjcFjar23GdstU276
aoEPOZxLnUJnxyFqMPK8cCrirkLvPTinVta2a7RM0VHj5ag6FMwIcq1Xa7mt17GwpgMl9HY0Vm6B
nOTHWWCCjjfUJ1vk6jwukZVKITwZNb1NG2wGGeLGRDYvoYkYk1FR8qLpzIeCfrPUw63lt9lptxpi
tlrRQL4yHDUmkAIFSGheEBFm4x5j01DF3bSEZzaNfCoAS1uXra6ThGGby6qCJaJiGoZHX5XHToY8
xcJ510+CHGJ8YJbiXC5SWDyBVc9djG5mCMgKrxeAJBypJ32cxepEI/QYpIo5JwrEWcHdsadVaMtz
ewx/twpqe19Sm3USVwE6JkdlM45rcMp85hSXfI2/WCoXpDIvrTphkhgiYOoqbYWZfmvWMOCzPF51
A5iquAZ6FgBHr++kgEGyqmBpNNEDzsaCc53merPWjbaeZQZJIAw9719gtATiSleF7x9b2TpKq2gZ
uvJAaDriXmzUU1mA7ER22bOLpu5wWoUsiZTnehA5zs5Qg3kTx+Y8gSA+d2VitKU+0KinalLpIxJU
qtY+IomwWvadpLH97ZVxXYXSU8hc+E6Nd0+Vml0nqvscLS+BQOz1ugwJEz5Kfp8a4zxP/MtORktH
g7GFe46Yii5evS6xlLctifM1erk2vgHqXs4c6jTyBzz1MPc8FWrWqK+17WzfloM2r+SimnuudB0k
3VOR8UTvSoGDPkLm6RE9jtIFyljEXdNUJCUI4xlxtYEB3XQJ6pabJU+BByWtEG8HGWkJsbG19Tqd
K4CLH3rkizs4VeD4PLtYlcDKV0mFXGfIsjMnUYKTJBdneWD1GwZGkOMksbIHCTFfG2unXSbAs5RS
eWhyxFlZ57eOpJmAyl1qlarNZrLcRds04QoUYJlmEqwqR4qeccFucCKTzmeiZHDBXf2iD/5D+xlZ
BpQpCyvAqJr4nEJVayWKQp0ntpEOD5JrzltM6bNUi1jiHOvi583uz5MN5CH4WaC2oQ6xGHGMLd53
2gwrrIdwMBDP+4O7MG1t18YmkF75pG2PurhcdVl3VvvfJjj/Z1Ke90qefxw+paNUpnwR9HwX+LxK
er7/8ffQ+6iqNdqG/rVz8aIYdUNJKv0ZVekffz767tN74c/bz795GJUDzcIsMLrADJkJ6TfVj5AP
GI5hxkHxw4BG4xvfRD/mwWhxYbzB9BJoyvhi3kQ/GnAUsE/4sgwhI1fQjf/Ewahr46D93RRFRldH
R1lXTKx8KB+MTxOlsugSNReoRpra2ogisQ6dlImtJ9FbV6v21DP1eKkaeXjR5zwoE0w4xKOG1zhQ
yANAyW1n14XO07NK3B7/bBDveiOk/VSm+hniN1KVGdKcFcmw5ympL8GJziqrtK7SPsp3yPzYqLlR
czykYX865G1zavvFgxOEEPVT6raoEOyn5BSSog8niOWTLYAszyvxmKWqT189PcUpQTM4N/JL19f1
VRrRJKaVOQXhEAMyGU4TbxdnurfodfzgNE+xd8+l1jbmCHHvgoZ+q+43C9UlyCBvQRV4IdtvtYqv
DBfspZbSKMBUpM8djQmKkeNZkElvq6EhzaooR2nk0xzU5RO/k/Jpaqgk0g/qQyTZKYQV3AkuCuJK
8FRTcUscxg4OZS2M3Hu/1B8yX8Ep4KvN3AkDWgGCPm/e5jZC1UZZIz3hcZNEZ75aQJcp+kte/Nxu
pP4BBQXmBoewnWMxJIhjfAIBDNAkUwLhHdJWrGgZkQwFWY6nBD5nBKDpcVWHh1KIK7Rrw/Im64HW
4E5vjloNvzbQgnSey0N7VKh5ujHKSIXt34VHrS6ZW+JnSTFxBLYa1VxoCRgFmInx2sySC6z5uzyQ
myOy7fJdR6tpUpW6ejsG3DAoRHk2TXSqsdqSAyDXCJBxRCBpkOlCBEHeHhZazvKegJJUEa2vhGue
+4IGJNFxKDtjESEOSShvhl6+RK2aHpmksPB4b+LTpOo3rqZTmQdA7iS4Qvx9JCZqhF52SMsFH429
kAPiUCdQMcRWror+3CaHtzUCa1Z1MjVh6RjPLUiBuRsW0SLw5Hu0RsbMZVeN4YEdeFAp56VzJAwp
2HKuMrq4qYWSFj9apqfoYxU52/oNc1gBEAwS+LDwUfPgoAmzAZlGao8TYcTQnlCTGWYOaqzAtdlo
tQRbtNeZVMGG6YfG2BdVwzVouvFSqdmveoD6uCZkRV431BHgT8px+y/inSVH6coQGaD2EDJjUjOt
JEKGT9qoSEMqimoTmvaDksfpAn2DODJSUp9c/7j2irnbAt7ymvAiaKA5j/tSYhEjNVw70dCsm77M
UG81+JIMlN8h8oCl1xQr1+uik7ikuQPvKL1DLU42hwO6ndlO/2hEAfCGSu9nBNewOSL5CgrRIWpw
hCGhMC4zOzwKy3TYaNWg0rUS1QrPSzrlLqlWXGkwiJqgv3GYD3pA5aGmFmWWzKK2S7bjYkpDKxFr
quBqFcJhmCW0Mo/LIS+hkHg9kHdF9zhXphad0fCh9dAVMM905iyqAvvVNUJKeschMTkOg3jbON3w
XHOrXJQZUvlJTMAzwBWvu01aZdzY2+ncQdq35UPKwDZBgq9dSLRy15S3nVeJZVfXCgD6TqKdqeTz
NI3807hNghT6iROtJRTsiy7LnJNMyS9loqjmlivRI4vc2uBC9jOEH1H0wv7tn3OzyR9dN5SPq86k
TSXrgXMvG052ood2JTZ2xeHByLguGeWt3a1xNaDWyoBXTkAgG1OXXLzjXLjds537Cvj9NGRB6iX/
WreyYcp9Hxi8q6RbqbUhn6A3FLtaUARPAhMaLVp9xuOaoxrNrDQchG7kREWEC0ZFuZSDwLr2XGeY
+JkC/dTP03kWynTeGrP3z7wyj9YyGSU4yGTfOW5V15xang0kqxlSY8VHmo+ekHApFA++Ipu6Xcw0
nqTmjICBuqGZUTYMNWNJEICjtOa9LTfhUjYTec3KZZLfGSAuV6V5UVZQKRi1B2lhbYAQO08G6RRT
pSNFZsJMLGfULWucI8Wt6J6izPJSO9wThubMrDQiDbpG5qPRNickQAblFCjMky2lkQ/1IszPg9Cf
tQronDJjiwsaBDubBT5kJeMKmdmuSkXXwruakmLYPAgL+qRaBuLGodkJgciBRm3bCdnDCICYYGsd
xRj+JW/J6Fm7KWuEGqy85tzCHjk3o4p4j4QFcB0MfXkr/EhcmVgEGHEAwk6ZsIHc0qaaSXbIJKwy
bRUwSrsSKV5L7H4buaizPWsLi0JK8Hhpq8G0DiWTKVWSwonpz0wspANgJfS0Zxoyf2YUwaHFo4Yn
orAu/LJBbtbXoCvD4BRC4TZwlLkWys2OkK5+3qAxmaR10PeQl0Q57VQ8czEWYYzhPYlKRV2cdgot
PLlG69qhgr/D9GBRkNuU9p5lTNmjlwvfArYTZZ286bFYkZuRtFcgj6MTzupeEr1znIOSPicfMDoz
ixHj1+DKWFhOCCNIohLn3fFEM3fYl+GCZw2PWYLlQbJVERPs0t8UqbEhTCydtmrmLSgHmqNk6Oj4
t8QYOYE0zaRs3vtwi8Y1dRH2ETe7GOZtxlOWRKLk3slz+GElOXVjNl0z+BtCweh5w7pdU+91DKzo
14UKrFaNMNR5XOk5ZqWknSsVza7Si5dN39QbxwAVjC30KA7DOyc1HgXtjCEc2SZc06L3iiuttpVT
rTfOYttIHxg+UGIzDaSqcSOMAc2ix1kzIUCCQZ1hx+eD7vprCNyI2YbcXpalRR+5L3a4lEuEknI/
a+x9AAp5mQ3oZ5H2ZrPEtW502nXLsJb30cAKL+g4xqTcYPjCljA45xIEtdMA9udKDyT5ODbVcum2
EkF4gB63mcGzZnCsQ4SH5TSLlLvS6f1TTSYqWOdHr8t+43S+su9BIs8GuOZTLeq09VAhl2FE0sE8
mstlxlzwZb/9/6Y0eeda+MGL8F2WP7oIXrTwF+l/94++6f3/+kAfzA0PaZ2wrzl7IkgveV+sIAv6
VOq8vKQXY8XPjhDtMWnWj3gfNJX8C5RgZNRSl/CFFCtKE/ft20I5EHj2ofKO/8cX36a0eneG/tU5
+Pnb+9H18eNxPryB/SMpLDO/rAr/oXp/CrCujpCYD/XevzgJn47x7iToByYkGhQm6uu7pNJ6dxLM
g7GmhHf6cib4F3z79zoJ8C7H2vSrJwHjEZWrMHC48IXW7MNJsBUizrniXk/R73cShKWMJfLXToI4
sC0IGzhTXk8C1fu7k8DtYBokziBH/t0uAXAWbx/Jq/D7+7Ly42Lws/vAwH1mIqN//ZDpVb179zZv
3hY8sMYWxvjFFfJ73Qds+Ebb0dcuAY0VUbVUjcv99evDSRDiQAYNQ5n8+717y9C/vBRqB5oKJ8/E
1PYX7946gMw1xhu9tth+o+fAd/rYlz581TwAkWUaWPY+furageDx8GJ2+b0ueUxH6pc/dBqTbDVN
cGivnznPknf3PZc8qlw2CNrbjf/bbQK4YD87PP/jPYAMXs7WbR1T8MvXxz2AMA7k0Y/Cw+G3W/QE
xoWvLnoG+zyVL8t6vQI+PvyFyqJngZyyXi+13+i+V8EB4tj40l3PJhjVOV5GNPp/sehx/WOYAJnH
5fHt27/bIqApZHR97SQoB2O2EM+2j0999jyAlLjB9N9uz8Nn9vU3rTCdgyr1dt1/WvnUA0tnWVDx
7Lx8/XYrHy6t0T3ztU9ePVBZ2sdp1ffr+/3yr47kfs6Q8rte/prAvvXVkyAODEAQ/A9B+PjFWX1/
EtgVMmpTDfO1zvqNVkA64F9+8zI4AlmHc8lS+vFdE6RAUaj+fhc+ZdjnOe9/8czHsa3CefvrfY9x
ACwOECV2vZev3++j17983av2Abv98WSOwFC+ftj3gEgxAIn+sxr6vZ5930kdX1sDZfZ3OoX9t7r/
44OAk6SqAmyk+XqS5P+g/vk3lorvXcWp50ePL/1E/6l8x0f55T/41m778QBvbbTVI8wO2oUf/uHI
gX499NN3lso/PrQHXlp97775rfX38nvefvztDf74qz/8rm/v6ttfLv2nYl88eICURyT128t8JbL8
eQ9mbPDf9/lenvX/fCF//9uHl/lu8f/ZcSf7Emr1A63b94d+rR6+euyfhOZ8P7f/3aue7uNsn3wM
MX5d9L/6mufxCPGWztJ4/4l/89ZJ+eovWIDQjnzp6il5Gvz9H4fjnz6ce/FavHz192xoaNfx+w/1
rRv45QP7bv0pCUm8tlm+fOQ0vgc81H940a9NvK8eejveV0/l+yO/7RO/euQT/+kxTpMPHfi35vNX
D/1n9vnaUF4f8V898EVdPuyTD+f5rWj88pH/PSnZF2//y/hzFtcYJ02599WXP96VVfrtOOMD4q2Z
9NUDb5EylE/vD/y2Q//qga/2UfT0x+P//JmWH5fwtynQV4//kmrw4Ur53lb88qG51/1Pi/j3rcvP
D/5Xz9fvM7gfn7rfZmt/9WMftxTjv3iInvbFP/4XAAD//w==</cx:binary>
              </cx:geoCache>
            </cx:geography>
          </cx:layoutPr>
        </cx:series>
      </cx:plotAreaRegion>
    </cx:plotArea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_xlchart.v5.22</cx:f>
        <cx:nf>_xlchart.v5.21</cx:nf>
      </cx:strDim>
      <cx:numDim type="colorVal">
        <cx:f>_xlchart.v5.23</cx:f>
      </cx:numDim>
    </cx:data>
  </cx:chartData>
  <cx:chart>
    <cx:plotArea>
      <cx:plotAreaRegion>
        <cx:series layoutId="regionMap" uniqueId="{F623B89C-711D-422C-9AF1-34BF5F3653FC}">
          <cx:dataLabels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800" baseline="0"/>
                  </a:pPr>
                  <a:r>
                    <a:rPr lang="it-IT" sz="800" b="0" i="0" u="none" strike="noStrike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Aptos Narrow" panose="02110004020202020204"/>
                    </a:rPr>
                    <a:t>1.028 </a:t>
                  </a:r>
                </a:p>
              </cx:txPr>
            </cx:dataLabel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1HxZc9w4su5fcfjlvhyqsRAEMDF9IgZkVWlfvLb6hSHLMgmQ4AKA66+/Kavtkao1tk9cx43jCods
kwUigQ+5fZnUP2/nf9zWdzfuxWzrxv/jdv79ZRlC94/ffvO35Z298QdW37rWt5/CwW1rf2s/fdK3
d799dDeTborfCMLxb7fljQt388v//ic8rbhrT9vbm6Db5mq4c8urOz/UwX/j3rO3Xtx8tLrJtA9O
3wb8+8uN1bW+efGqtTdFc/PyxV0TdFjeLN3d7y+ffPfli9/2n/i32V/UIGAYPsLYOD5ghAoaEyIf
Pi9f1G1T/HUb4wMUY8Qo51/mPL+xMO7H5fkszc3Hj+7Oe1jW57//Pv7JGu5vH8BSD16+uG2HJtxv
YwE7+vvLo3AD2/DyhfZt+nAnbe+XcfTm87p/e4rAf/9z7wLsxN6VRyDtb9v3bv0No9PWfrhxH+/l
+2nwsIOEoIQjStDnD3kCjzzgicRJItnDXbSH0g9J9DxAj4buYXN/5xdD5t1dcxfanwsLo5gzGj8o
jXgCC2iNiJmIUfwXLvjL1A/K831xnsfky7g9QODyL4bHpb6zbRPuvmzLT7Bj7AAliIFBTh4QAU14
ZMf4gQQDRzAWfykK/TL1AyI/ItDzmPx75B4q9zd+MVje3dT13Yvs//yr9eHnGjFOEWEM04fdh81/
gg0VieTw43lsHqT6+H2pngdob/geSu8OPh786xeDKb2pbz64n+lmqATt4YngUj6HEE4OaMwTBvr1
NUh48HAP2vMjAj0Pzr9H7uECN34xVLZOD7V+cW+jV4jUdvf/+5lKlBzghMJHiOcMHKYQqAkmEsGe
WrYHsaIfF+t5oP7DY/ZQ27qDdwe7Xwy4U10MP1WbIKaOKQWFovirujyyd+JAxoIi0LWnSP2AHM9j
83XgHhpw/ReD4k3rb29+anpDD2ImWSLQs1BAoIYpExJJ9hWpx4btB+R5HpKvA/cgub/+i2Hy1v5c
XxOTA5mwBLLKp7kMJgcxeJ8kYXux2fcFeB6DL+P2ILi//ItB8K8PbljXn5m/kANCeCwp+cuZ7OUv
9EAwyGyo+Cvr3MtffkCe5yH5OnAPE7j+i0FyduOAIPpiwH9C/kIhxGKIsvt9//x5EiODe8cxAbjI
84bq++I8D8iXcXt43F/+xQA5vVn1z9QQfCAFGCOO0bN4EGBeIF4WeM9YfVeM53H4a9geDHD1F0Ph
rK21/5lqgQ8SERP4gx8SE7BEj0IpDOylBP4y4WDAHjvu78vxPA5fxu0BAZd/MSDSG9vdND81AUEH
kKEzgeJ4HwMRx5Aa0j0v8SMiPI/Cv0fu4XB/4xcD4nIofm4eiMAwQXoBavFgmPZcd3KQYBlLzCC/
uP/sKcb3xXkeki/j9gC5v/yLAaJuPJRSoETzM5NzBLEr5BAQ1v4H/gQJHFNwKE/N1I/J8jwij8fu
oQK3/peD8h/KOo/LJk++8j+talGoajHGEHDwnz97boMAl3J//QsbvGe5vlSZ/rM4z0PyZdwT0f+X
F61e69v7yuKXc/n/HslSfsAEBzKRARP11FdjoIA53YuYfkCA53f768C90w/X/5ef/icCQ3H3NVQN
735uWRcdIMEgPP0SvT71EkD3UooxOIkH9UB7VNSPCPQfQPm6lCeLfFjj/29Y/nOt92tJPAM/sPlc
S39U7v323c8Lhzr/3tAnNd8nFuCLbh19/P0lVKAe2bL7RzyJW79YkAfL83XA3Y0PMFaAl+ESTFry
mY5PgECZ7u7v3Dt9lnDJYyQR4wmG6lfTulBCgZ8fALtFECfggCC7TABq3w73tyg7ACISyK8EJZJS
JuOvPQyXbb0UbfN1I/76/4tmsJetboL//SVM0T18615MDoU3Cu6PQXiIIBjkMdjU7vbmFbRJwJfx
f7XM9muQgqhSh+nEcHSTyAmndSD0cCXGpyXD5dmjzXlmTowJGJUn0wKPwVmMY4g/CcGEwPY+npbE
tnIxDkh1efDr224Spjmykeh4JnMjh2wcvUlO23zpunNjRMsv1inHTFVx3PQnpomYO6Y5qd2Wjk7Q
Te45ntMRrXo9ivPJbTrY24+4IDjPTFW4Om1dKdutqfmCrkXdInrYSdd3x8hr22aMmq7Z8H6cs6qq
cnrSVdZrZTrSvS+KYfkYjYb26eqRzooKyV7l3I9/jJUpx+0U65WkRJaTuzQL6l4nxlR5Nk7dmhxj
mQSrmK9zelSvMv6DRcNa7CKRlAuINk+DURA7crrxksIaGqMxUX2VjCalDEe0VHKpJpPO1aKXDK9O
85NyHBNXZ4HXrlLEuXg6Crmd7SsvdU6ythjlzuJhuDIlxhekKESZIgiDrq1FF1E/lz6L1mI667Rv
tqVLxkQldOJ/2Mb6WLHWx+1lPvHWbuu6naPXntKFbsJEh/oUrTkiSiRmNjtc4up6wk3yfkZRvmmI
S+KUdba7Fp1wF6gR04fBx9orxiqRZ7leYaHtpGWXYr4Q+wG13k6buGew6JqWpVEiIlikIbIEH6Iq
guuOljIbItsxpXtUcbUuxVSkOaGvx7zibEubmnZpnhRhU3Rx2KzDVNNeRZXsh0u9LOP42lsBc+aJ
7a8Ra8s06ZelSamncaWKma/HRof2vPI+io9Fa/UbHrdYb03hp2az+NzcIht6oWbdM72popoku5mG
zqX9usaoU4ttKrebosEiqfqCdPmVM9E4fRTUzZgeS9mbZlVxsaLueEGDbbch9oNNh14bf2lR212j
0cA/qygG7Me4j/026JroQo1ct+0FTL30ZuvyvKk2EZe5u6w8ptVlT4dQ7fLFzl2TkrkpzS4ECucL
M4v81dy7qOhUu7TNMGUTIXS6RP3QmLe2I2V9yuDYwylMqvtvqxb5gSL110WxYj0ezpKYKiuRhCfn
68x5lblKJJ6mdVeIdVV4ytm4Zlo2xXDEqpwnf8ZFVCzZUtjEbzuelNF715ewa2s5wmmmeu2uRz0m
dBP1k3VqmQZYdUM93Cy6Tlw1XaNLNYy+99cLm+MmyxPdZqApLcsmwcO8GZZCNmkzxjA+GlxAu5bP
uHo71g5UBXXzYtJ4aGvzjofSVZdTEnf2DbSBWb9xVoPdCF7AgTRSap2ZxPg3Ou4jfdQvxixZv1DB
b0kiDc+SefBo1/AeelZ8pD/VDstXgbQduy4bsSoztDhsGcbHVYXdNipW8Y6auJLbifn4TdFrft4O
GJ31S31YFlb1SKsZEZKWvTMZGZdYGcx32vOjmgyxaorcdAonw3Yt2Fu6VOMhKwCr0IyK9nWRhnHg
l7Jo68ueoSgdrNBIJaueT2iF83fjKga3qUik+VVCmjcNtZ/6Np+CavXMdqgO+GhYx0aqRg+w/Zqe
l2CN67SX8fS6wWAJa03aj8TmWFUzSq7q1h5Ws3ZbXrD3o5FaNU0ZZ8OK33WivbMA9BnvQ5+VMT6M
5snvlr7Lj3gzfGiCvaBAU2xImMoM5dHryEijJs+XTN4jI5dehUj0x26RWR/Nbycddl1A5daXukyF
nvjZ6PMA52HcDS5X0aLxRnqsVTK057xpwLIKwbtZDYU+l6Z8Jyzd6Hhd07ogYcNbkavK6O4PXGCa
VtW7Jl5OBLBUKcLF8bCKXYLK/jgkLnNJFR8tst/WLj9diRAqjsEZ0GE9KVpfbwu82l2c13BCaDih
oQYDNphX4L2mzLWgrkVsj0kHJtSsYgtmir1f+fKG1olQAyr6T9wPh4wvg9Lteprn45/dGrWpa1ih
+j4OiiRJq3A1iVRK51Qx0N2gE7VKkdF2yApCP0KN4CjC9WGjCVWdt8t1XkFokeYlwFJOCKkRNdsO
R6fEFG+oNFvw9atycjFqnV1YVC5sH2eLNmWVTms5bNFIxVWPZMQUDf1ZXCTHRdXI8yFnV6gbp7S0
cHpyObwfR36FTBmpwevTINnhKBqvZFWcE52DqZ6lTYvY7IpuMRtakeUIs+UPMJ1Tili1daHp5yvm
wSlFVaOPok5+MKOfJxUHbZo0HhO0KgS2UIEeTVdSzFhhsDMbNtVX2K2RyYqAeuWCD2M6i6W5mcIK
ZijquI2ybh7rjV5ZXivTj/2mS+ppN+KGHU5NYt4uKJ8sCFkI2GQ3aa3ipPhDLmsBWrD6QUV40F1W
kqE6dvncvWkCxzeyt8WfMuq6JE24k9UGL90pWInlwvmuydqaiT+4aPBxvFbNTZl7h7e2XNZssKYK
m6WD3ZpdkRWcVYdFUuVWOUM7sxl6It74boiMKs1Udipf42jjJ9lucvANZ2VR1WAHi7XI0Dz667kM
+NChkv/ZJaTftEDuXlUQKYJLqMZxm8xLcjFgeYNYX29EEcVU9bqtqx3GRZt8YJUM+FQGGKbEUBRI
2Xt+RHExdrsuGQc1hSFJizUqL3pczJ9kr0km27bq03aJ9HsmujWtSG6StHdtVWQDZh6pKu+J3sQ5
TcbMJ3lZKoLqBQCH8O09MnU4t7qYhrQhJRLbBlXoqrBhnrIINbBoMuVRVhgfndu1TCC86hzfDWND
lR9deWEj7Hc5mfgHicbqcEUTOhZVxVPJC7pxPoSsLkpTp8lsF3CBZu5UresezGzSQzQh2RXvmG/U
Mqw0S3xU9WeYSJ3W5ch71Va+2zJX9a/7flkPCVydU5G3+AjpmWQd9hV4+KIYb7Fgy456g//oO0xr
sH51vaZNPJe9auqhPCxaE//hh2TcVHYIZFuMkfTK9hq945Pc9ZIZpW0fDvPY2SNk0WyUi8C8tD5n
KSum+Aybnh8XxLavxczf69qhzPsR1wqN/rAauuZcxwKloUl2HkzgjhWkIpmjEX7jfE424E6btM+b
Ll37edpJjOmVrmN9GIOtPAw9MUeatvU2hyAdLJ9mqgPXd8L7yO2agUoIbOrxKLihUVRXydUIcfVV
k5dOkbXrTgNjn2Y010ddfW9vezHmg6oH126M5a1Usi3wmakGdJz4YT0via5tFkmj0abIrb3thfd2
Y/zYHAk5NufrLLdD6/Idr1xTpeU6eFBtGir+KkRuLdMiMfkOR2vIRGuiD0vtyz+Q8w6SE9nVRxxT
mR/yEcts7mqhZGTrdHVJe+K5RencTeUduE+PlQhh2vFpdsdLCQmEgB7dlE5TrOzCpiswPYNW4G/Y
rkTdAjFu6YbDFY/1bozWQaSd1y4LlBtVeT0f53UVbQ1Zw9tAaTSmlYmWQ+OROQmFCVtLJnotIalp
7+I2T1BKQiKHkzFZw0Xl5fSugz71eNvZJHGqjqNuVAvPw2sx9uKMOo4hdKnHV5A9olKtEZ92KB8h
IRNz0SpfD2Cml3htG1UjP7+ZEB5HUGhRfkosgiNt7EL+LDhmqXdJUaVokTTtY9dN2yGqsU7HCcld
1xRiUMksRDb2tkp7Oi4fuol0ZiurcixTl5D5IpkiQY+rQmh3mARWT2o2RctP/Mqu6rCWTM2VbN3O
jY4fl5jaN9CCG6dlbf3xUNH5uLG1Ub4VZlNzc9v1AffZGvB4yloZRSlM1V9F8zIdG9bkSjpab4gO
japQVUSqLia8XWOfVykdwai3UY9bRfRilnTIxyLejBDZFBclwF+oqUtEuhhIyRUjZaVo3Fu9IwMn
WQ4n85ByduPHdnmlk1BX22kynkFPPw9pHLr6bMqb6CiApT4dyqFMh1G/y5NSn4BVxyfCrux81A4r
B1ZzJ0VPtuPA8rMYrPgFmxq+IUJH4PML/ZZNfZPyfi037ULKsxHS6cwbGt+KYe3eswT509nV41WU
o2rXtOKtoXV/hBZanTJmm7du7v127Wa9Cajwuyhu2sOcEFdswQZ1WdUMfa0sSjrVCTKdVYGAi14k
ajet1hDUr3CaBz6BcernV+s4JzvWIAgxdNuXLivr3A8nDJLHTbn0Y0ZjjDulwdnvZtKPR6gZaThF
ZR5t75mNY9EkoUpBZaLD3k7tlrpmVtAxlXQwqYZgsJNdq1M6tOxd4kWc5g3k2KYArR1YIODEV3+f
QeJK5TUsuAq4uMznJNlaeM3hrO4b/q7Il/WTkRF3KiC0XljkLiBZ9DLtQdqNrMc4RWONR1X1UZXO
IRrkSW4gLIyS0KITIRoDDkfEgFanU6fd+io4w7LQQBS/q6eoukx4O0oVxUUFXw0dGLCCyYIq6Asr
j4d6aufU8XndkN6EdMpr/bFv12Vjh7jbLqWO3XayURm2TZ/QMW0ZuT+QkFKeTHzikeogjTyNQsOP
Fm9z1Sf1mHYtqHxMUPwhWQb2epmW9bj2PqkUGnyuRj3EywYthhBVQDKhVenEWGxMi6psJrR4T4uq
v2Z1EVTjYvoK06HfsKXIj4jg+rjpEIUD6Wv7Zpg8lmnSzPGSrlUrPzEwRW8Q4ne2mMHrjgXEuyXx
I00BecmUB7rg/VIIpxUxHb11KPCMBnBwEAbUkGvO5Qy5aKi6k3Il1ZF3etxGruytqmpRbPoeFWmk
jZ5U4UO7hZnLtNLYZiTkhYrdQLOIDf49ODd75CdHz4d1Docu6ttFGQkx4FFNa/3GJkt1Hi9zr8Yu
rLDn4oQDGMe5cdW2p8uMN3lSDR4yHAfhgUOV+Vj72m/HetD0dhlodVPbyAKcC/8Ab+HMxx3rup1p
mvYIOanZhktnsPJVpRfwwMV0FVzOrapLbuejYcTs9conMh52JDTvwwhQpy1Yr9OpQpFWkC9rSPMg
hDqplh7V27UOEmVDpasd6ctep0uo9JUhkPRs8ookf9a4qIcUWBlbZuA4fWHUYkJ9yEm14i28f8Q/
TJ2Y+tOKTStPxbLO9Kj0ZXNTN0t/gyK7vp3RsFZqbiPpQHkgGlWoKyN3NsXNUqRjVdn4pKqWaWuN
KN+XSQchD3hOtB46iDM/QUjm4XjykrQq0pE+Ix4VQ0YZKNZMLb4G/gkVKrCpOOGa5u97y9+A10bg
LybffpwGjsq0a2TP4Dwt/qaKJTmeygYS7vwzg8XqEf5tUdfcgjcYy6MpiviVoHjsMrCR7q2uBgMc
VUlNmfZAqhyuZb+6NOhuPI7E2m9KjKY3OkR8oy2DEANJXL4fOlEfmxpbnLqcFTeha4E6YFGOITPK
xwjYhHnqaH00UNG8HxNi2bZcMfBnUeCQ+1dLORcbzL0PSgZal9msBfzswZQDEVHGwFMFi/Wfc1yD
W3FDC1xDKRtgm4QtyZwSx3AHRq8q+rRvWPQBRkOoz0YIMHBVd9ehjPKTxnf5BAmDqbpqA7kaPKRj
4JiyqOjRuK07HkM8v/h6E3sbvxXYryn4I/gaaCKFwyvHFTSHWmPv/RRcN5+ZJXbPjhBt6ZEQxXFR
NMWipElIfaRzhmytqsmBj1ZJbgfUpRaYhfWw9mSudArkX9de2MLAZhBsVrSock1We1LLceJEdcsE
xBLlXbRuuW2rSLWzLfxlskogYBY5d9dNzGCvOirhEZPI4Sc2ltgTYKVR+5aSxhMBSS6t3zq8APwu
dCIchnIA3xOZegEB56mn1ZlnkvQfbMOBZLE5cKh/kTXAUMEmkWCA7Bms0/VpaSLNsqbnebuRlk7m
EE0RmtOEDWa+mvO+u44YhQcQZmCbHtgb2kGUfBJFJfPbySPAIOkKWFxCZ/iObKe+2nhW4GS3sLUH
UmtyEjZqqBwsKXgKzw+AE3CrXde0FxFGgD9Qadie9K63/rrmQG6rosvX9i0iQz1fgZEszM4jGVdn
UezgUJaQnldndpljw9JFmKE6x2B67Ok4VMN7CPd9eNckc+7eYo/Wbju1vL13Y0UedgOKeZ860cHT
rF9BUDe1rD6Xn5cKTeVDcgREX9SnjQ1LCo7cN+fGebAoI8gwn4i5bCUwVxSIOZHQPE6nqGuGjU5a
WOJcxyA+IcM0Q1jkCmh/Zy14itieRskSlHNz/E7PgkBuKsyhZXhbNXy1b+J8nBL1X4iUDRBqMVNt
yBlXDVryFVyc8d1FPDW4PRKtZ9ffLg9Adf1xbYAgIUksYuhilCQBPYTGlce1ATMVRCJN4dQS2l80
M9VYBTsms5KIO72leLAh/fac5G+Twlh42SiBt1041F2SvYIEhNBQfYGQSSU86q6BnxtRmsNpuHOQ
1GVkWNlxvPi+V2KMmgKynSaKtgtQKypMVX9VT9Z0qRwR2xjSDKqZkd0utGd/9pMIU8bKCRLifu3A
xS+BNg2kK0G8jZNofM17XG4l7vFxaCPsMpkYZ9W313cv/qMyD2wlkoImsRACEfq5Gejxnq4R6TC4
j3tLUJQnDS7DUVFWfeYpmy/dFE9nlE9Natqif3hn8+GVzWeKPX/fWAxd9fACBJAI9L7Y9BTNHlRt
1M2yqtEQCCerOjkCXri8K1kHaYOEGpP5Dpb3zXx7i4VQVUgOr/ElFMPrfE+ndI32w2iBPHK2zs/X
eGx6xSJ5PJuVdarPpTi1Vc8vIjZ2x41wUgFD74sUDcJH2yi0E1ZlScnwHcH2il4AAjQeCg5VPagH
CsL3tqLpHal6cOiqzsl8KaydL03pIEh0yEBs8G3E77XkKeLQu4I4EJgCymugT083QS550rYeD2qU
FlKqsu7okMq5iI++Pc/+ojDhUEnjGFhQRCRs+9N5lnE1BnSqBeX0wKcjYIjqjWvLcUiBwADf8O3p
9g8yTEfgHBEKNVBg+uV9PfNRvbJZsG7AHrWq++x49KyhurAsQP3sRF6B0a/9ck89gWMA6niFGCv7
tgA4/psIcKagbEtiBkXT5OH+IxH0RPRcQeVHQVTfD+9LX6/RxsRxSKDGGBUXEHPE4ybyRQf1gNJX
1/latxEwO/0ANB53CChBVABPEqBseO6Lss1V3nDRbQKpkkJRYbRJ80DjNo3nfARqLYD9SPti0pBZ
rGQ9nKmZOKTB5dIC4dvwWi2oJeiwK7qozNgQwPY/FF7YGMDRQqXgPgaNKRSRSLCNA84/dia10ez/
FMUS65MGAllyDqWGpMuiOlmWQ1cHFC7raQYQpZ9x+xYyCnCoUJuB+l9vZnC6YUTwYNEg2Hk/5I3d
zkjfu94ph5/tGLXVpmpzdtJzyq8KucDVnnHGlJsoH1QMFg/vJsTuPbEpIRogowXhoUqud4EGgBLs
WnFTdHOXb7XB4tg6D/RvHPhwakQlPyFaggOHPdYQA+RQRzgeQpLn7xuZ1xCZlGX5bnVhveLREsCZ
khhEYHUOdScCfHt9ql0HDr3mIwQhQUTzeliyZRnuWB1DFN3Kcohez4bm4WhpR3D3fmASKImOGpy1
q9B221IBz6Ea+KMNWftmUbGEkCpdXAlRVEUFbBSwM3oXzQb2ModyzXqY+yIKR8HO4KDt4jRU7D7H
I6yvpD6e2ziat5oGIFB9M8/oMOAJ2ZOZTzZRQfdAWg9y6frN+PkJg45hkgEqMCZr/dRzNRday0Oo
3n3eBA6L5lDodnBoWhB2hRjfpJMdS38ZZtld+9UEqM50cw788iS3mkn+nlAHp8YgqGYs0dSf5yE0
dpN3VQ51+0jc5NV85k0DtYSkMcs5TmJIG2tvluj4IUqbJzO2AOwYq6gfbRYDn/kJtxW5WooKx6oQ
PGZZbpu1Poa0qfme29vrbiA4AVMBIRS8E8FZkmBovXhsLWRSVR3FDVHaa4jpC6gaXsEawU6JOI9Q
ivvy3IgBIPi2kdg3vjjh0PePOMxPIJzYjybIBPlhLiaoaNcS7HsRAaGctZDdXn57nn3niqF7MYF4
iUFnAHRT3/+6h8frg4JTKQlwhqqJhTmhGMJ8UN77um7duOux0CP+jvm7N+eP3Qp0KwBxhmFiAU32
0MXxdEbgb+MxmNapmEb8XSmxvTOIuv6wNJJZRRoOqXK9QhPfSb7i9o8Aavjp24v+m8eR0EyTwFtH
MXTIQCvAXsvKBFo02wpKrmup5cW85FOXFTO9k4sDpf72XH87QDAXgz0WDEMLBrTBPV1uORRN7GK+
qnltqw+M5bpXcVnDBTm2neJOzB8fehr+5/MmCYQIMYVmYPI5xHnkY1a5kKixCRTBJjFftgskR0Db
8StMMDSTULZ8tMUCJ+vbs4JC7sFLEImhDwl+CwKFkDGm+/CWbZP4HE8QkoT6AiHvj5cYuVZVS910
GxK3yUfNq/kT0y3+yKIw1ikxwt/4kuqwicTSfyStcWQDTSLspIJy3pJ1uayvuB3p267h9lTOQDUq
DT0O7yQUgW+sJihkbS4EZL9AtYEHHBdgFbXupowU4wi/XETc98poOR/Da4Gszcgkl5v/S92ZLdmp
a1n7iXSCRoC4qQua1WXr7O0bwl2KTiAkQBJP/w/svbd3E+f8VTcVURG+sZ25Vi5A0pxjfGNmGK16
yklLpvYamyb8nikev5i5ItNx8wN7BhQxsHvrJzhFXKN48zamTMxzXtOJpWEWk0SEx+RH29ssQ82L
mcl1d1lEUp1nCFTL9zSYsTvoim3yYsaNJvC2hpWcQLpgM61pOy+ZWkgzwiLe2/dUSfz78EPzISHK
/RuBFpzd09XhFXgvm+HWm8fqoUu4Dzd1M7MnLktctazUbJbAdhYh0IoGWuA1h3oMcJ6l2z3X4Qae
g1FQIpvEO/Uw+26mVQl2aDaK/WUwLbnT8OUf7Q99puZqy3oYqN/aediFryb17nQkZnwQ8DEQgB3O
7rRl9hh1PZ3ycABQ4w/re9+H0QAcZOU4jx3zdK4T7EPXOmohH0cdnQup5EJPoxwc5EYSVa9NPQzJ
wYklPdmNh29aNuYlYjjwC0biSF7IGEZXg+KU565uWVMOKdNH1e6P9gwM7gTXmMV5M1Y4mVxLZ5oz
a1Z1pbsNVJg00dXPrTqCaKewMCrSXf/UalraDPqjrM1+q1KGo1ryBmXSz6+HLcP4ldcAvLxuZsXo
dQIl8c1GY1gkLLbyNLstjYuu1+QjgVnyRMG3QNShXrV9Ao/SoWEio4AwSSZI2Kg+j5FLo4NxqZkP
fWorkXvbslQ37QA1+KDErKcS9IUQN43Rbs17i2RlEYGsITl4PzzMP7mTTTn8yMMwc3mMBYN83Duc
aNCiZe1lCmtEwA7bb26rmnDLZazG9Gp01h7/88r/57rHYBQPczZAAMYgTP/emgCES2fbThlPIX5k
0BE78mGc5TZ8+fFGvzGbv/WDPwHEr6NE3cLr3+Yo/fHX/3oaBf78mOnz6x/3MUy//nbz+/ymv3/V
/kZ/fBne57c33pHMv/zlH3Tov+E/f056+jf/+Rc49C9k7J/h0AB7DnqEPwY4/QMP/TVs5Bcg+ts3
/URE038FfoKocwj6HUgompv/DiIa/wviiIfJAujqMVBoD+D+hogiyo6xKmmaeJBQIK1BQvn9E/7l
DgGH/e3vf0ZEMY3gb6eCt3eRQFFjP4zTACjBX0/BqVGs1UMEoXKCsqc8bA6L3OwrQMIAQtY85jya
1clGfbluza1Z5iLqoiKi7WNd91sBy8ZlZE6ngvtRumRQdVUWhTMdcuGZ7R5+41iAgoofI0XrsvP1
8nGLQazF6fa4WX8+U+FVd3MvvvCJ8tIxAxcJyxFHCz/F0wi3mzZtoZ3Y7lmdPCV1F+YksddqJUU4
cJj3oRmgADiy3uAmhHfYOIGZpcvTwKc4wxr+7KG5QQ3erxmBZFAghODnqRR12UsSZ9rTH2McZwXj
zcGrphBXYIIz5kQDDyTp4XUujyukt3IBDXlG2xgcegITvUpnnGouOIZ267OoHVkh0TZmW9w/y9q6
knr8VcKd4VkCmyFHLTXleEaW0kb2bWv76W51gIOca/LBEI0mKILt0ml7PdGI56lQZ3S+Lu+SOLzY
SF0btBdFsvKPNlZANvQsS9ghkH5CLTNqhIEY4EpDe+8IAcsB3PD8Gwhjn7qBeBcJuOnQ+JXO6OJO
M6jVbKmCOY/hG+SegmG+TCS9r/pFXDgglCNIjvTbJHEqD25gZePVXQHp9C3e3FmNW3NpAUq9qrYD
gtuB+Gmw/+Q8iEBuwM0W0Kpx8yCLLTOOkhaqTi7BKWfGcLyVgqoGHDbCteHtGaSSh9tpmszVkK3d
4Mh5UbG4kf24FhaiHEoH3j5Hs6BFZ3FeVibYCjVPax4kAxTt1diDF8ynBX6mz8NcEnLTRxDjlovP
Zu8ANw921mzwDJAhS9D6FsEEc9QleGID3zaHbWZRjoXy6BM5Fi3Oqso7WTw7uZ7hn27r/DhqyKnb
xHMAxh1exHdHY5v2zFT9YFWdFE0zfWkmVobbwLLG6+lzusIah3083nmqeUnDviqV3Qi8za6DXESS
YulRlU3NRu7R7n6bd3nLkIg+x3wQtxWKiZKQuDkMqSfKUSb9kSZSlks/gXrj8xsOozm3ZGEZHAP3
COZMorNux/u021DCCSnhRbbyQr2FHbmQ66mKZ3Iedl4QJB+WeRUDnqF424oKLA/dNBegsRrVWrWh
agGpceCjS7M1EulxZuMp8lvvsFJ48QNOsTAWhRqmFP+ctOe02tiVX1mXydXCLTH2A2XYWzY//RYa
y7K6G8PSN2u+bjQtzBiYC0pTcpTOy+ORf+5Mr07jRlg2JIagoV/dYY0UPk7U5hK6w6Gi3XhaRjd/
FD5E1qRmB+pvOicq+drBFDyAp/4A9NSAbUKB20twlSrsaOYimiWTnDNNdJe7SHQfdNqbG9ZMAdbJ
HEGbgRPftRzeFObzFHMcjl02RkDN5TiYsverLQe01R38/eV89Wkd2/rsQH4BHasyL2zItcNWeKuH
oIGvCtMGtPR1RSqaIbD5EWjhJcSNuLSt+r54PazQNH3ue17lA3vqVcRP9erd1FhYeVeHpqxh82ar
NVEe9E1ypyfGs1GCRq5Uf+/NYs7A16MHn7vrCu3eBSZ1CxpNYyMJK5BG/bmb6yrTysYfKy9tDmah
wE0WwUtDxm+Vjy4e58zVOnU55AkNUK3KIXfYbKjSMXMTT5+XELsgUVWbTcEABCzpckgl/odKkaKX
s7jMYXVoIT0/C78iF4Hm5y4WeJSMrWCpqQjm8agAbNWDV3BvwgsZECHP8TyDWVtASQ3M6ZOD9nUY
G787pCJaD6sKQcR0XRFK4MexNjyL63QpRy3XXDegA0PVT4/EeOu5cY18F6npz8Ey6HtOEmw9KE1v
SDVfKXikeaI3m9VedVRsqk4LuPHMb5LxVg60/byq+UpIVIcxrmda4SqwSbnLYmvyaYinLsNnGw9L
ba95snxH06RygxoceE4fg64YvaPQ/SvMk/dNdwBZ68TLPGXDbKw6kQta33dNdBkFVELPRKJwA41z
Lfs5m1Js386boyxKlkLbOC1I1d6Ebhg/MKYjGPCpy2cf5ncte5tvfGuxxbUv3ugfF6O6HHz3LfHZ
yUR8BA+EZcfbV2vNlSQLABYf54RZ43K0oJwMvP6ZxSs4xOkhIFeB3s6gGV22zRaHmnpKtPeumDeA
hwq/LnZ65RIL3A3f2dp4+cbYG8f7ZGit7Vn7n0lblc6bXrqKPASwXLE0Kmxl23wbK3MDtmYGqmoO
HKBgkdgKX9zK5eht/Bnd9jc48HlqOlbyza6ZkGbI/LgpGpwqsMPolQaufNgWZQ4B4LFMrfXwQpP6
SozjB7UoVRjXB9e4iXG5LA22MJYqfBJdWjBzgKSSqtT6qkIpe0RTHBaa9oA1E14/9WO6lkNS0eMG
t73gU3LCuLTuJKvqOg2RRXA0cC8RrXCYypGarIrBBht/Yvd9w++GBUQ3htiwZzcveKwH5+5hx+GY
TMP6XS2tuua+7Z96ihIaZ0saH9cwAs0m5p39XaoHwTZ2owgujZrNeZ3F9hjgaXuna9oXkdXVVmCV
RDcTG9VpBje0AJNpwYZFafXRAIW4daAVgSx3qljqCYpurQHi+dw7BUOHE35Iu2639mTwME39+yi2
TmRNGPjXNfd6kaG7rT7XgHG/xKkEaL+shDb4sPPwrt0QXa1BVF1Qo3Y9rg6PLlGD+EbcYMvGlsD8
o42q8CUaG8Qt6nrEhkMjm8UgXU3uz1aAB/CIGpHaiV0xwCL9omKZgNWkW+7rGIhNs4mHEGmCkvCF
3/+gy3TqDffC0ZO3biF2GLsBOOvqfLPNcgJI0Za1JG8T9y+hHlDjodEShWzG6GpRpOfgdJf0Virv
04InJccoiSTvhHCZVelWgPUGWDMGvMqYFCgAlq39ME5Lcq0C3930Tbpgme+qBg5FTz9VYzgBMo/n
2IfzYbrXgfP0oZ8pACWQPk8BmOM8qR6TAWxFBqV5OMRm5T0OfUQHMtqt5jcmzV/R0ctt+rDKK2Bj
ujskwEPHEj/z9PQDScOohfg6VeldGq03f1BpdS0tmHX3AGRP5Ap1UIYghstmvyOfKrT5pRWJyUTq
85yacc0n2OCXdttavDTtLu2CZz5oJvpJ+OH3hDDxiXR2PJMtnU6yU29V2A2XJSTei6wm8Hj+krfa
fQzqVhxQSONVI4fw0AAWigK2uGpXwk+6CdPMA79Q2C0e86HpcVn7KoNz09xbEX2CZtdkWLVTkcTe
ox9sT3po74yKbT4Fa3QYPf6RUyzqKsEP7ptW3WDDHTMcEKBhKHkOMRsXXgFq5ZS07GaJAC7mDGDo
kSOTgYvgS4pn0XSVzIRFdThx2T+N8OXAzophxmNOsDdvY709zn3QPZohevZcwu5RoQMO32Xb1tjo
pgLUhPs7PTf+7B9T6uI8En3wJfGRqgE7FLBcuQiBFJdQnrVt+43KtgclX7+0OCnKQanp4m1QXLKl
k/pIY/at6yNklAaQr36/ZaKRgOmaS6IHCRGH1TdRo8m3jllahDX5Pi/0g6KifYfcVjVlYoB0/mDe
ejLAf0YsjR5tHc/39ehDy+g8dxNuoG+arntsvM0cfGB5foqI0i8eDuc0jhzHmxJ2Es5DYbnLf+Bx
umXhedFx/PZvELkNgnQ+4015NsQ8vFY7LCexq95sk0++/+Dkxl7zGy8dEBabmHc2ENE+p/EQv6eq
Ul8cW8XBp3oiGeiF739C6BKAMtZOQ/wPjM5Cvke3NNxppAju62Qej4hHqCOMEK/4E1C3cUBto+u4
hwX5C6iLEDO7Hxavwpa/U3X+Cta6tWF3sX9F68IhlKVzQVLgaCb53/m6tdoCkaVIHN39hOyAkKdF
Oqv19g/SDso5iJyFzzkzusrbeiKfeJxMJwdQ5RugkOD+H+ydALf3FV02K4yYqzoL5ewfZmvnZ4Hw
2O0v/g47aHUc0K2bn/ydtQGwkHlFmf6f+bslaeQtSAN3BnM4gm50Tz8ZPA/cZpBbM/SPacu7m7/R
eFQBA1NDezP1PQU+5XxAbEoU01q5b+CrvCNfpmXB4fcLzgPVRfOYs/T2B6GHTd586Kd0cXkjHJRV
4KUpVtcER29dB5iX/w14LwSy/LqkavsZRv1fE6T+rEf91/H7uM/W1P8HVCufxXvU/9+rVn/MJ/wl
Wv32Pb/lmr1/weDCJDLEeL14T/j+TDUn/8JES4wwgYfgg3PYpbHfQ830X2iH9mmyUKwC9iMV/Lti
Ff4Lwwc8DC4DtPHjf/8nipWPH+SfklUUwLvBAvUwAGefr/lnZ4wIHJdd1ZlsTpvXzmsOdEDXj8Na
rUCsg/Em5tvXzkx3zutelvkwCwZSvENRGyAJICwFeevUR9/WJ9eYGmJIcrumcZOJ1rw3o4dNJ5Td
RQ8rirX9pG9eoxHNhxTdlak14pMi/EBiNM5DoB9GJC3Q+nX3EQI8eTDxZx64PRWMsAw28G+TkxcE
QCsw0+4pqInNqrn94rrgKRyDx2ketw9B5fg5WYIxbzYOSovc0o0FR2rHUgo0UHYEs6pB1MTVawxa
Mid794z49XMTxOfavm52STN/DPOw08eli2G24L6WziakFCi589RTKGtmprNlBN7rTIEcIvh4WFBF
ahQCAkO/HWoQsFkXRx9ikTaltsFahjLuCopA7bHeRIiFzbbTpmCwTL7MYwRL7TzowiQ9PUtY9mXU
xK+arxGwSQ+GeXK7f6IBogO6ft+eifXmMuiAkRi7VJeuUvbWqOWbrzw0OYS0eTTXc54MlSymJWqO
vqoPS7gBouDXfZiycp0T7w2uHjlRxVHcz9PJToGEdsP7XNLkTXvBlLexPDrrapiHCj1QeEmgPp4H
VW+AhnHtbB/eoUITOKTqdwKF0JD10MQeqpAFVTaNTfU0QUSA+apeJsu6E/PrN+mxc5uwBiE2/zb0
5tvBaRSX09eug7wutEvKKUGWruFpjNqps09aWGz7pvqc8LYFDJ4+RcKfSxGvAVjO1AKj0O4ZIbEl
Y3qDQ2I5z+DELfnWpyyLOEz3LaigIezPgYqR/Yk9EIPBvDS3DTyxIt4fSBh075M3bDetk6DdRZLi
JkFdQm4W0YwBIbLFm9IjpTHyu2uYmQ18ab8iRBSOTp3nQW4oXlldphbZStN+EZW4tp0fARwegoeV
UcgC2u+KcRlxt7fkvEU2Rm/XwwCJx+o6aZPpfm4ncmorXB+e4KOh6/6iRv8DN/rNr5cgx14TFatM
/KNqoMCtTTJkJgzUuUtoV/64HD1HIqecWQKJd6YMJFAXQOhV1cXp7l0yE6HTA/VQSdpDFmjyCHnH
fBnRVUQ+Yl5J1DdYjOLgecOngbT3bsOCG+AmFrW7pMJ1+VzTD7SHwmT6xOY6xEMQyCTzW5ahkLjS
Fj+VjNOneJRPdfIZ8M41gsuP1Dx5ECPyalqv1j590j6ad95Pn4hPigACbqoW+F5oDYoeWlXPl6RE
fW8RbAvukF94V9S+UpOiEove0VdVlxAwx6Gm8tQs4dmvEmjHLsmkwqWZoVzfNq72rvG0hFnkI905
SIFVZcn3Vk+vCXgo4IpIGWxiKTuDVLLS2OCaeg+bxQF6ATI96X63lvUYZ5GaPVij1VMo8UTtdwaC
51yCGv/SUewPAbcWz930eeqXa4/IJZvnQJZrWD1TSbpTEM2u5MaWfbzN5ci8DgqjZ7N27/8q3reQ
V8CvI9qJjHl4XtPuEYXCk2n5l63azuA3IMRT/RrR+iq15H1yVUmZ4eBDfISW3TLDekQ4Ig3bzxrm
4VXcYBkGG1h17FdnxdM518hKFSBfooxKaNEL3VDoo1UnK+4ciC6I3e7ZbckJ5l7p12vhgZjMBO3D
zI2ElEnQfumRuMc3tGgtBHmC8ntgjhymflvyOSK4ffyrt6Z5swb3ghmk8e1VGi8XWWNVqhlfk+CU
6Ol148RLRKKz78h9UokTfPK9/tmbTv8NjvF32MPXC/EOSYKnBHFx0F/bEfkJWQhibgTEY4yriG+5
ia/SWRwQXT8HSY2Qq432eJf36qFw69Nxd6yXNLfoapB7PvdSf9KeeLFLcpTJhlAlQpjhx1ii9uX0
boW7jHBU4RNxrwNyhPaec2KuQrrgGqRnkQY3QR1nYdCfGu09IwIMlQ8dPVrmNIJ8706M2kJDs5IT
1pW/Pki9A2VHpr/2HA1NHT0w6yG1Rb+GGpZ4CnGyG99DZIE7SPkVivBV9YeWpfla1+d0bBEDRroO
wUOMnzgqa/DK0/2wfa34OyzhhIA34nglYIGnoccBNSr21Dp9bNj8UIXeK0i8jDbzbdSK05JWJViv
x2pYHjqJ0DQwPJgHRdqNVy1YebLovA/bgqXbQSE4gfDkYYKjX5H2K5voS0WjS+8tVwPR5VhHFzX2
p3nwX2WQlrGdb7Hn5l3oDpb0sNTNQZvqtEZwfae2HExUpB4e41qd19jdbkty8fwtn6E7J8IdZy/I
iZi/WtM9jEN3DufmlGLXS6AaT4G+WGEv4FlvRffudPCcKh8JgwGqHyqIg42SS6UfVoPYJPfhl5C7
rUlw6tFrZaEZIdF78gZ7LcSeVVUREj0bkAc9PqqUnakcPo10n7iiQIclYgMTiw4JHX1cpJDVwBOQ
19hwENBOtRc+aXI3bTTWmW/pNZgxeQK8AfsrvQlGFRXBuJyqdn3sNoTwXC+6DFl++swFNXed2d47
xINKdGj1cRnghbmZgwSkyDuKzm35JCD9B5XXF1Nqt5wiu1us3Cfn1k1BYeqxzRDBSy+RDWW2BHP9
MMaIqS+Vhe0RtfAf/bqGOJqiThELyasqecIiqI9bssJQZ2FXNMlksP3VKHrWhB7oVkFka/unFiPg
4TO5q4Ak9OK3EewiPLQzxGU49yuOIjg0YBH8IrD1g5CQkHsvKOE1uQc74Ka3a3DH+iTNtcUjoqWN
cyFoikLPzu/wQOcyBtvypQuFe42dQbwVv2wItggC31B5YGWtkNpjJeCwmC0fV7zSQsIzNHTEViqI
vHTlr42evDvDBURwhsDbvj/0uVsHkjVoDykGXlx7LZ60DUjzufeqL7FPoMgjpuO8pipNo7AZ8JtQ
mmPn1QP2bRVlcRS80mgmR7TeexJDx6WqBzx+nX2L1umlMlD0F4CqiAwAgIDiwa6cZ5tiBRpVrIhX
n7jQHwwYmZSK7zIUXwKj0ewGMc5zPdfHmczNtfUxPmcLjtJ022GedkuoXLUVNz35EPYEyTH4i8Vk
++YgogX9ZJSgyNkEKkxu865/WREjGjFA5thNHT8EkGDyvuWIOcP1bdzyhUvPlFsbbkj6Q5DrAgDO
XhO8a8/vYPSlQYH5Ku9x2x8NGR4CaTycwowX3ZK20NuMy8zQDQVrGo6CbgGviUWUBYzrrGlJsgKe
9I/enL7gS3UeWmLOocXn9Ec85gwb/YG6Lc4mgXkR48LbK24oOzdePJhsz5sdAKsiYRbep9PcZUvY
rkUX7GFMMz8K2c0fQfHA8O7bT4HXxucGdl2OnKA7jLuXNZo2BUHq92VnIenyGLbmGIivGIV0DSyI
XIPV6UqPzDmHMVtUoSI5Bql/G4X7TKvxaxLL2wSVBNYXFlm1O22dD5+JcoyLGDnECc36p2n33ZAQ
ZIe4Q0C+EWI5gJRCuEpWMGba8RqaafUJ0Ghzwc2Gvbp7f6FLffRCZDirVgyIzVg0Gr1cT+MwsGMF
E/wa8X2NbK5QeRD44iawybEK4TyT3XfsWwUHskL57s3r2xioOqvqpUQYSZbjBkGO9VHJk5lk2ufT
EemBIG9UN2GXhs1pQWLkLSZ/nDFTAW+idweFtk25hFD4Fh9q5AK3Ph8Z+Sg6uAF8apGHSoY2g6kF
9nWAfR1MKCb97kVPrTwvEf1U7d5rV7VDgaexx76Bp0l3kMYcX32c5JIWnGu0ZDJioGEXdGAEfV0H
JaYIWP9x46jyyKQeefiVpyHIAX4X7UC8wwbkaHRq1uHFGkzLQPjkcQUSXhDMrSltAk8Zl2wtBo08
brKwAdX7muFXR/GcY+rKKbCslDXuJszETNQNlKelQhbKPhArkW7G4AFYDnWhd4Ob7FY36xewRRWn
BTYRTLrYLfFpN8fFasTNhDrtbBaUlGswFFuD3ZMt5hk/cHt2iYtw20AajEHCct9iv4m10MVAUatp
d0dgFjNmP6vdrBdDP+bbINF34daOCUU3BVt/W8lxQc60G+NbvTv+3e79T6vDqCoBMl2BC2g8BkZ5
RwVc740F1Dg8ukMcHzFJQVxE7aX3SHimcI0ZnpIRQz2oWo8VkzB3PLRVjT1J7RDNpHVThouEoIXZ
A5m2y3YjeuYQjY+rS9rYkmKcRhZF8zMDFjsl+zo3gBjdjkVgD34Lx+RWhEwVo42WS9IZZJZBU7gQ
knMvu+0WEaqwoBKbBrB4mA2M3wUrQtbV0i8HiQ0oWxkL8zmI3hCmvSU2gdAa9eMFgS2MGmnuuKQP
3M0W1Wj1AuFD5raWN5CurxttrkCFfac7ENKP0K2BE6xZ7dAxdeBGQJZeUOEAPxhRQi47WDJz/Sh3
1KQDg1IK3ZLD7NHvMDWbLImXt2jHUySPPVj83lf4F3UJeS04+TK0JyIxCAfZYrj+a/Nt8cTHbgFg
g/FfSAFUS3jndjQG1ye9KEANMltXTOsCQYNjN8wxJOaBtW1yqAMInZH4GqKRAf3ePsRtN0A58JF6
4DiUSYrMPgycEx1ldeft6A7yEZgMo6+8Hejx/Gr+GO+Qzwj8HQ6ATC6EMOzFs70sYCPuuEb/FUjJ
MWPL1p9gGGLd2hGcPqXmWPnYfhz7jF1XZTHFxtANHMtm9T5Q0EYU1JEXmXNHYkj1GIhijDyRAuUu
WtkeA0R2YGkJad7QgBUYP4aIKJpvlegkMyNk+3UXGHU4BMekUclTj8DkEWsoySsWdWWFQFf2MzQM
Rzb4phbU/xjDNb1RqCinJYQ5MfMaSrUIsHrixOUpvA18zlS0x3ZV6RXjLDiTNfkY+qRPyx/5YhsO
aT56G7z1Csl1Rk7xoMGcCP+e8OTS6PdKjV/3Pqya+OswIO9Ppouvws8IfJo8jaxE9ngXjdZ6O3sh
X8vRCy4Bxc0Yq6258Vfv/8ML/pMISxCYQ7oIB38MBu1vqZ+5Ys5D6eEBxFkwDmr9iklnuZ2+mXE4
d2i7Jcz0/11w8P+qTosZ6sl/1Gn/9puyfqm1v33nT7UWv0otBCQIQRa/EiqFKgrB9PcplLiV+HcW
4zwOfQSrfgm2EaZWpxiCssu4Hpwp/Nfvgi2mUMag0zFs/6f6+z8ADPEr3f6q1nqg/pCJiyMW4QWR
qP2bWtvTZbWbxEAANNJ9gemJcBq5ced4nFGajMCncShmLJrZsa4xqsAGyX0HtWUbWZyhOxBZu1tq
GL/9Da2MBo0Uvq77lCjUTGuhLHa1ukF9RRI5FRiOAZEK2cCsmWfywKcNc2kSyQ9Oxp+2GTO8aAOu
Y442ceMUamQ3pH1uHEa59SlqY8lwrtdU3WD24gMfsEc3Ou5PgcNpqOP1HIXdXdui5sZEQFUuKH5u
dyDGmOQ5ZsCR6kF/QWBoPM8tiY5rpYYL6PoZxni63nPRRSck/D3gMurG61aLHcXwG5+JJetq84x5
OKdKIMOexIEpsck9bAawfDugHBvqnh9izwRlrRLvDESaIw5CL8nuiwbb+oifgT8bT/i3IGoYSMhl
ynsWl8ESQcZM6XO1RDhmIc2d2KwnlDcgDEkIH5bFGjhfb7xSYxqTB8O2DslZgQ70dhc3wCAwfN7o
E4LM7f0WTreMB7CFIU4WsPvyWMAG7vC6WROgXHVSfwEaiIg3wzzChIQYdYOJX9i19u9BGQc8TRwq
r4OGDG4LjOjngGn/hexmNESpt2leb6fYJF/R5Qf48ZfHDoFBgFnxd0Dt6F+mYTqs6+jlEIrCYuG1
fxlboG0UPeNlJHrNqxSfzfRVmndubwZih3KuJqAUY/cZcSiMpFLbXk3gWLa7ub5iREsh5T6EUgEy
YxMGIME6wwQ1CSWVz0UciY8IzqDQRC4HLiTKx6KBqs0tML8NgzgxDBEetm90iwsCkalKMCft14CY
1FANHh8THEaAWHnv4wrBSPFfYNR6ZSotbOUahSNJw7loYoaSt4r9vN2nxmCkWnSUfdBmYutJAVRt
zkTXenmLoAGMcZaAEMEQGa3g8lc+Po2LH9ItxLA4Tb17JX3ohGSeELjHcECWclTWE/u+YshLCdHw
ZYAE8pmn9QEjv85sizCHT5EraZPpw8h8B4JWYdoUwRM8BS65i7S54TXCZZ4FimmoT0pHV0x+Mcl3
4+rvLS4alOHQL9pow+i/ANxPvtWYN4rPap5A1o8l8sxIr6LoKqeW/z/uzmtJbiPruk+ECZiEuy0A
5X0bNvsG0U024b3H038L1GgkciQx5u6PP0JXEsWqgsk8ec7ea1tbe5KbTa5ELS0PBCYWPCvXKqmJ
GabWnmoWbj3XDe19JXlQKSg9mzkMnQUjdec+bddRqAxrjPLjgSMzNTem280QxNa6jLt5RxtDvkxZ
PG1UqY/Yc0PMarzDoF0zt8fgcIGsFHkKDoD1H/gbqetogwYFJAW4zfQP6sY8TXOEjGYyJkAqCwyn
jKfsCP+Slhr9o1VVZ8MnlXOrm3W6Z1dKdeERnfYmv+03KI45FGeU2LQ70evfcYt3vM/wcYOiQtYH
wuoFNC3eQUujmcvLvG5oUnhJ201bVsDUHUcp3PlDzL0E6+emeas6Q1SdVHBRTqXTGJp6GKVqU2Rn
NSzsdSXRt/rft+u/FfH/sBdjBeCfnyemP/yRv/2L/h90AygYgnFP/P1c9W8y+f7Yt//9N/x7yqr9
i90Zb4CpsN9ie/vPnFVR/0VS3RInYZBMp3Lq+mPfhiytL8NZdmwb0/+CUPhj3+apwbCAJ5zaU4Eh
/j/s3D+5AWVVXWoJGdkbWW3EHMk/TlltDvFCSSMJDkm/DozRNYdxE8nBhs7iNjbNdVmPGJSl458u
2F84Er7XA39yIX7/XEEwA0WJiULru0X7T/Y4SRNl7/t8bkJx6uEqM7ZygUJRLdUMPQJYvZTWmOqj
IG2cOJpPEszdIgChySGPXbz9pKbJXfHZBYzwc9LU7/KIhanNn60EFFTFBt+w1SWsrqE1PP/zt1cW
u8R/fXtujIoLUmj/5Q7Vefln30YkLjP2HWYMBPpB7a7IY7o4X0/dri6jNZ0hZs3JAXWVO3Fg/efv
sPh5fv4K5FYBZKDwMkzx041L2koLFL+TVkHC0SMMdkMgbRGkekqT/eKj1P/+uTyJC7PekLFYYSX5
8SERILDkceolbAfNpas/+rn2glGsen4hLVPYGF9z882PRxex+LpQafg22W5ga9LjhHYvjRNh3yxd
vfqBtUvieN2HxUaTMkeX+18YapWfjFA8WT9+2eW//+nJAg4Vgh/gy7bKVw44qyIOGKTtbAOFdxWn
CD9Nz6LgYYZuJIqrRM/RIDZ58IuLpiw34McbxPeArLAElGjqbxXzn77HLKqJCnXGEGYw30mtzvGF
cUilY9X6GKqxNzButabMNYPK++dnQ/nvhwOwAq+Wxt2ymYr9dLhT47lozTGQVkPltEnOng/adyUz
RNVEuzfS6JQswJgu9Ay7fSDa2Rvj/Dgauu9oQfcuxdlRG391RfS/uDMg0mRNyJgBdU4kP96ZxZ0A
fm2xVmC9M3WfF3sKvCLzXw0rdLNZecq2OHQwvHQ7NIgPE+OwxJJXo0a7PTMYvkkKqg4pyF8xtdDl
wI7To5tyilyiju7ey7nuVgj4j6EVbAowZz3i2D4xn3A9qCvJnMJVXiS3NOWUzwzDVetURsbPWLyi
nTI0EA5NpV8DcbhGkEK3ECO/Jmjb6R6Wh7LMTJqQAnJROnxp+4Q2Ci0qYKhf5HZ89W1eRTWi6MOZ
aLdpsf7ne/rfCzWG9P9cPFbsHy9eCVVRm3UEdyKcnajyn+hMwWlLkm0fGpyN6Nxbub0JdWyO//zJ
P3UKlheKgygbF+wTPGk/f3JOHUOpyG3L5bRcDRFSeGVad3nlxV2J4n8Esj+PyS8+9a8WHfRNsi4g
wGAJVn4yiadizlmP6CNXsbZGoQiyRwqehBLYVFA01eHYd6q2l+zOifI3Kc1oXlvjqql42rV6lUBu
RKl3t/yAAaqtHCKpPRbwrqwE/VpqQtcQv3rt/uKV/+ErL4fkP73yxhQ1fhCwJudMEgOj2Cyf3RTK
ui+7JwTpoISo84MUV3Uw/OJ6fb8eP603fDiv/bLWLKv0jx/e0VhLBvxlAIIq5t3hIVr6k+ZO92tP
0qdPXErGd/KZif9WhPkvNvS/WHF++PSftgh9iv3BXj7drKu1LHg2GD73qvmIausXK+vSSvinH/rT
Ah/ZKGqmlo+aE8kz+tTNNAYp4a+Wq79aRJe8VFBVLFcqy+mPFxSdm6akJZ+TJw05CFeppJNRHcxc
XcvdcO6M+lMt1YcZJQELEATW/B73/RmOYpo/tKLY//NryGf+xS8nY4SXEKWdbSLc+/EbxVNI6zL5
Do7PKTMSZtLCDpVNkKzE7DWsT239WfbbtaRhJuo+zdIeD90qllEbYIB68RuxjZMn5mdAymbXp95S
cko99oIUIddiOmfnNkmPqN9bHRHtqzFeUu3DwGKYoW4PNqKGHkOHHjjGqUJ8kd1lTkXY2EArC4H/
QnxByvoaDiJbtQmifBvkwODJw+Okwxi0Ynlb9d03f7Sk4xDk3aEuMa5U0ee50phJ6BZZDOklDj5X
TI0nYb2nvb7zMSpQxNqoYMrIi3ygnmHOVZhoYqwZ6I7dKmY+dik5G277PmYkGxrqC/iebwOGq0Zf
BAhA1WuJuQdcTUZWfwD040BWUA8MZ5zqjccYmMJh4K8ojbew6wjrEDuO+xh6gtopGcubSnUYfJgB
rV3I/DxRbDJQzLsqV8tLHyU6aNdM3+mNdlMHw8eh6tPuCUN5MWidFgC/XRhERijZpTIZ20kW8ro6
1YSr1OOx5SDuP9Ax+Bql035GN7YvzWuZz5S5lieLCRtsPmyxIl8aJPZ57So42VwwlTx1anhnBrZa
SP3y2B3o+2IP7W9KXLhjktKhoRpawP2arhUM1uQKIINxHewPoh+2oWiqzcLwh1g3rcu0u/6Z45/n
4l5axjoK5KOf+Vupl9EvkByxbpYmfZvRVBs/YusOtZspKYR/YFMMnhghUvm4ecnAL67248wBY6Ko
T1aG5WbDU2DWp16ZmOaYubmppWyx/nHLc+aEsNyHRtwarINojqY43CpyOF+booBLHN05q/hCLENa
L6DZb9K4f2yiwtG7qw88OUn4NfcSUlC+ivqWIvSjyva5sipx9MmyJ+ZdoE3bBEal3m0Y1ddfJsvR
8ACDIeI6jbu6/0aTz/GlZ32O7j3ClpXi6weca8xMMDrGaenUYXv6PY1ANA9G0e0nmEfOIJuH30MJ
1GFqN4M6XSft3OAOMrc9/qRMe1yCCnj8x5wNNH9QGf5pkifGByl1VRAC9uxAVivTy/RcGxdAqNZk
HcFvEuVQIsdpbE9+RNTq5sa6ija17PTv+GoxWSD9uPb2VrEfkhFKxydNzrfN9CBDsQvNE2aLzZiM
G61yxRM5CqgH0nHYf49FyPQZ2YZmYnns1zmxBC0OCa5s/jAXitP0B7ofHZC5t6x1h747yKgnVzJ2
0+Gh6TaIFB1zCL9ZZvIwPRIV4Kp+RiAL5hUBmtmEFmsEntkiRmf8+xmeEnbYDcdcdPxfSsPa1xVw
hfAcEECg67fYPxTxCVoj+RqPNc5MJjIWssbCsHGwupJ2GuIN3GnCNngRg8964W/xcBxq0Tl6wo1v
F1lcCac0ujczEK40Q+00RBwPYzV5khfNE9lJtxkXmDPoZrwx7eGkDjXGi+hrQI2YwRWVKw2WeOzF
irqVG/mWT/V7E9Tr9FoqJN1ULEiSJyvQ93YtUOJhC+901rA/LHkQcNpdfWN0rq8fa/tROxVFt8Ly
5vfbSPqi9V/p4jAPdcv8I7XKdZFKGwugySQq0gIA5YY7pU0kvGTBwSpAczxY+T2dQYhB7+k9GoFd
sI4lHIKci2v1SYtvqb7JTMjA7ljdzBBSy+hV6bNKY8s0VyCt0Ug4dfyqz58Q+xrN115NV0EQrgb5
YPr7+hrowYZZcFFdoxk3LRJgIT2HJeD1QdmE1okHWNdP/SMOPmfurkl8LmffQ5r5htDv0NIDNCda
7SK9QIOpUQ6ComZRKfsFMWqDsOpFfY6iovaWmIteOSYjKQo5Y6j8az2ie2Z1wDRXnqaMUew03Vpz
r+EcNeX3JH/uC1gk0xvcXK1qMS+i0USserEHlXrecJm/8WCA9jGKfg8AW+1PttgNEg5n1QP66eGy
9LSscu3Gg0CcM5pI03U0kpgCEgQXccFbO2a5O6QdqsaKs+Mj5NDR1e1geA5rrPmRXy/OXN5eWR4i
V8KSPoabTPucYUeJ6Oc2z4xtOWf4mRuIvfS5/gw9fP46yJdUOpnP0MUuC5K+f4zyeR+Qb7Qe5lZ4
qOdws9oeY/rkE9DZeDNa+bVQT0N2mAenFte2iN10KlYjqIRnCTKzYTpFsfue71HUd1P+hpC9iDkK
lG58jF/TIcxIAQN7fR0Q/EHX0eYr8UA8o4esv4fm6GbiVuGG5bcwZW8POb+n3Ic4Z8DjuqWGkKJn
LXftevs9KqRHbOZPGzm/G8m79p6wuIOIqF2JOfU8tw5oZ52IlrHZZt/AfCIbuw4VVDluf7ixh2rF
0ofVfh4POux4lPgpaPM+l59mQcwNCqvY3nXobtCDMmWIttn0CnzOCtg6PvloOSHnh69d3HuyuvZZ
2ZvsoxUdUgWyVYL1sMesVJdYpw9jbjAS6NBB7MyjzmyJLhs3k9ujjsxy+dc98D/N3/WmhGhxFZjX
sH1MkZw1kwIdVeMarawCTYj8VRLdRS7sbm9p6nymwBnhDfXWsJQQ8Yk4omltSSQNGNEoexWpAY5S
GmLVloZyrv2p2NDWV8ldKr8oFWOPOOs/SYUEV7Cdtkqhs1PFMa6xP1JSEoUpWlVrL2jwXu3KojGt
pca9sG3kcoQQnSJNEe/ypFdbow0e5BwEUDtP1rmxFkpkZVmnAjPap84iewN5FUrrOvA7jwve3OLq
9zAVEcsM+stxvMzFoqGkh7kA0SPQQn73FI3vvaS0F6XHt5cb/bgrRCO8JWUliocbY2VnQKN/mCK5
ZgMkYcVP8RUyO2qfxah+4BcwoRFxMWUAXKh+lYtqIlUfQ106oUL8YitQhKpUDRyzDl7VvkaOqVf0
tS20R200BAAG0hqNUVk9RDGirUoVr8ZQp7tBTCn0DFuHeaQG19ZXzE8W8kne/tb/QsgJJ8YmOxlm
d4a9B11Rq3ZRXF7Q/WeroQPtrS6jtTwVD8jeMcHPbb+iVwPf0W60J5oO67Eoy5ulmMEW56vlNUmB
07YnfGEw8hB9PUFOtMPCYxb4lCIzPJMy0E7TBIeb1Ld2jaMZdarvy44GMvxsxCUjSKt9qGUmUW1c
guRTJ4m1qTac2kI9iALYdEVgr5tGL52KayrXVXyJ+khbAQm1nQDFCUjGMF4ni0StBUzrVIw90Azp
9ybAMeFXM0IhSfadpB21M9Vov00l7aOp0E6p9mQ6SA2YsgrEnlIXXQgAAmo7U4HGNfKWxogA5qet
QY1ToQ1V83jbI3RDIJsQh8SXjN1c5hEH2lSwksjfJJ6qW2gMGH9Bq9z11m9OeSBScuWiFw7Z+S5s
i0Ogm19n/GVOJqOEBFC0a6a2/WplCbkqmfZS1agKiyJKV0o98Zeo2bpBwrR8QoimWgSXlC7LgcWs
x2vT4+a36X/MkgyEssRMEiSDN9aok6Qq4TSRcOosKJudOmN2DBq3ccjKAeLP5Ejqa31vl7pwRp9R
pVTAIY99KsKCIJPL0Mjmifak7xixwQkjDiQHRsIWqnmFJ784GEpA8dIj/68ssQEJcG9l4wRvtkX8
r++J4bjOvkqcjSTdqjLgFNyVb6jQFJjp6R0G4+TOpjjoAwOvzDfWypSgnizRuJFac296a4tu5NvQ
hg/fMaOZnazbQHzIOsK1vjcMp1OR0jWDMTlDN+ac+KwTqAwW64Kul9l1OQkiSezK9YCyNMNqgb8C
n7DcsfbKmzbqTrJZPCd1txY+xpDKjOPdYGsbIlVuDYklXt519pFohS+tWd+isHeiqbHcIuwoRA28
GoInbqEGag50jmg1xNFrljDgHRLzKAAfJCVonl4/DbWytQab1rykMcQzETXJfr0YHKIPX53Yaqha
qrAjmgZnDZatb3NtsmL3TBRzlf5Owk+zo36btcDD4qY+Wzy02aiu9FDdwSTxYK8SIDBP0iGyxvxF
m/CWthUJjkUze8kcGEBHQnaCNGclVzK2oCJzihYaAxL8E81pl67+qQw4Gwx6S5ZfXINvqPgv9Gtp
3Cz2WNXwgnxenFIZ6lAyILpkBpig4AyxIuNQxfpZG+0LwtoL4LDnkPS1gFAATR17l8ybD/zvhhuX
ZF5Mdov23jZWQVsdo0qLvUjLTexnbKZppt+iyHzPCI70oN+/Q3/4LCGp5hlXzz5qOya6siurCz2j
Yk/LMQ+vOo4C8EdpfQU89V0DtgYuMbpjegBel1B5WzUWU8evy3Pfz5soEtdCmc6jRJZMnD+p1OMq
iZE6aDw3SoPRkwEj0sdXFVrTpuszSS81QEQUNb4BM0KSq2wdhkjY5srpovmgKN+kWXmXSYxYIQw8
zkr72nK5K5sJZzJ0u6wK7rGtXlWDaLUs+YK7yi14O3RxjqPs2vZwlrh8Zpe8ZlqyHbPmksYzIP2X
hOqYMKE13T8XLMpJsyK2hOGTJD0Jhg54nHm7R96W6smok42g7JiiR4VhqaQyGUZcXWQc2pVxLWLp
pZBKXtT+RUmbw4wFTsu2WnuGr4MmLUKSlh3VrHQLG7yVNd5DWfki13SusmwrTfZTOOavcabt23Bq
SdapPKkjl0x58oPSCzvbi4fdbBAtYgms9vFOqDnUGpUjPiE2GfqF/N2W+3ukIzyvXuPY+Nxga7I0
dADBnLujbD6BRUD9lmVHpQIOomKWCQ3geHNZX6VusetXXl4B0BGBcFJ+WzW120EaYCWJ9TRQ9mT+
3U7pf2v2R57X+1kyVj20IeSOV6IyXZt9VrVqEzKOjWI23OTWeK5G6T503VVTOg4LyuApmVaTEFDv
OtzuJBvI18KvD0kK9x5Qc9FcYky+7PrAgXEzEBF5x1FztIhEUkp/Q3Aih76HsRx2kmy95WSogYUK
3MyQb7LWU/7xJeYi/maM1AFduFflAsU8BKfCPJnWIj6pPaErG0vDucFO6+pKd9INumog7+2VJUDH
p0G51xJ9oygtZZwBTaCG8uPDJFAD9ZbWlfCiadzSeMEYwqyHs+cHqVLPIeGCBJSdAGXcNBpMpnSm
c/Pg49nsh9VMLAOmgpXcmifEsCKoj7ZKzCuqlikmgQ+CE+FCygqx9XrywyNJRCEC8tcwA8wtRxbP
mv2UyQrPXvbYdPlT3liPmqZ+Az//NGrAyLPmy1h3u2Gs9n1HvZY9lA2cqrmp75VqAugKh4vZv5gR
CB8tulQBOIxyfAuGZXmm54DZ8xPjAE6ot0IApp/T5tEmflYVkgoKREM4XNAJxL6TTF4Ut/duiFM4
ntqBgLoR42J0nqZq15DT48D44C1JOKXFweIZNNTGiVQtZ26n2msRcrZPSgw+WQEfkm6a1+dghsqG
hFwdWKeb2uQkLciroFZLpFmaNw36AzGfm1DSt3kznuBMpDiMdLG1maec8orgO7MvIzwUg/+i+zgJ
A61rXC0xxmvYMaij8jd3pqGdRTxuiEi7TFKHaZZ9mUGh4cmVWp0i87XRomsZIzZPdW5a5whcXI4V
jCfePTZUXAai72QOeiq2GDqCVuQfSBw6lOIU24ErKs75xiZG2jPG8dFvutMc+m/FjOtDq1KH2KvH
OH7mhzuiL3lkRfnS+T5aamOiG2WsrWLm6FSED0VJb6FJ2EaA2dld/uDbjzQHjrMkLjRjK8dqw/2Y
Qkip9PYGa5xOaJn1q1mz223kK+/w49/ATWlQcJKYzDjrFgUoZsfm3Oi4Pwxy8LLka+Pjcoq14cFM
fLx6wWchApmXBrIFAJ/KR10qKwOtV5hro2Ufhh7CUGABLn3ANrsbP/TmQqBWNyofGMz2XII83JZS
fa36D6Vzl0y4eZMGdy2qCOEkHvYS5KeiXyfNzgebhKiIoSCpsJS6DOnPFfjRiaQBtMC7mS6k1dcb
rS4em2s40KD1AGqtVfvYTe/thGNpSwhNY68xhEQRWbqchn8bd/xPpv+/FZX8ID35/02dYisyw5W/
V6cci+ydMPjo7c+ES+W3/+vfihTlXwz0FgykbgumCRpzht+UpNa/mFabpgxWWBC/IAyGbr9b/1Gk
aDr/m74w+wWDwD8UKQsVwGLypGiqhoxF+Z8UKT9PkiBuM3VBTqqYiEkZ/f045CDj9Oc8c63pJ46P
4x4+RfLLmZ3202RVlS2IneYyNaMGs6A0/fiBwcwAviQIikUN6MkqC6p7opjDrgFIQ4/BPGoqaYRW
QsBPn8e7jIYpRH3lZE5GAP02mPZNm8kvYkkba2pJW1s1x9ZV0ysyy3CMik/U41tZqhZILP+pnRMF
05fReErqi2cAQtnO75+ELl/kBGuwj1+VeUZSXs3aZCkmU5m8DRQXiQ3GF60kZvj4odPBAra91D2H
zdw8dGlEol1JKKpJHPljN6m+x6RUWpGKjNS1Bs8k6bMXpRhTmpk9fUrHcm2FA5BgExsRRaG6nRjE
OFM2bGGXEGVMxYZFMT4qor6lY96Tay4MMqjwiydZz/lTFKSPzeTcYdCRtaOehcYGpjBnEV8l9Sht
Dz0AMWcxwhGhNIp3K6mb0IEgLG9ULvnRjDLlqjbKC8Nk+H3KaGyBd2mfNJoda7/G+7DSWg2hLC6g
tYjS8VHKzJr4aUIvW6MbMCzHmWN1EZxPA8NmWc39B7GYLF80L+TTZM3TqTWk9DEjMI8/IxX7Vsjl
weyVet+YybQ2+wTPTRx3+D6GhOh4A8/iIOLa7f1qnZk4G/FwpOwro0LGbgbHGEJwxr8t2l298J2A
JLqNPQsn4U/jT41I4GSlvPOiod2VdP2hDEjRphwUTlPOwzsQp+IEG9rAEj4nb5i3lmiD0bzUEkBw
Z1SUYUt8U7xFTFYc1HkRXcaDylE6LdxGrbWN38TqJiLxcwP0oMBd3Z5rtUD3myk6tUKfr8JM1j+J
PrIcBuf2VcP5o8xcTjup0kOjTkwLbXKpvDAZd7lKaFBLxBUDGzoYaZd+IR+BtT+BV2GlEWYI5Wwt
3c4ws6W9gax6W0jW8BrYZJ6JvL5GWsyEZphyGkRxTaum5+vNg3awQ/k2mXdlJCujSdhcsHA4Svbs
WzTKv2cWtpp+ky1zMelJb0QUYf7NX6WISHc1Bi2HtQO+8/ez0hac5itiASw2gilFbJOgHsbk2tpG
T6dcSXn5Ut49/Xkpu0wh9rLGe9swHptlbdiQZ0ILxUjvysRZZ9Wisz9LHOfXUbfICjTdncQo49Ii
MH5b8S9Spysz6yDPeXOPGmalARpzN5JK/YzoWcZ7Py40C5pu9Uh3XtMlt9DmqfeyGjd/3I/JoxIa
07chIu62oCpYxYtJziaoYmOmeuWpoLHuvpTP2OKG9iJm4Zkpvtk4LqKtSHm7DHNGMOAnyqYwa/rx
0cS2G9M1owoWhZdm9MebJD8HE90CoxJAJ0ErnLp5LF5MCdcz69rOyLuTUerhFstsdKgZ0jsm55pv
5BHj1SQU76RhGFqXXZlyaVX7G+MLDNUJbI42WkgbWrrJzY75UgeLTwca/t2wFI5jeNVacCFCAuqa
Zr1P1nUZnuuoA3rNw5PgCSrCU5LhfYuN1IHaIDZEfCHbJylv3Zj0UrShH495KD8aWZitayxrqSZT
OoUFBbj/lYo+wqheiJUWsALZkZrvLdLfCVVE/Y8GTnZNSX4o7ab3rIEqq52jxxaqoadH2M1a5CKc
51nWrFrLPiif32ZZHAEHlrusoRky9fFbjXDck3vxBkidA2qWWUi2uMRyUz5WOUnpKzyB5EP7Epm3
lV61O6KHd3NO8B2jpX4/k3l8GZTOfqL7BCSmQSgfwrPZQOzUd9pQ51vfAjJS5colIcrHrSbq11IV
W3ipBo3uBFF6pbyNGefjMTKbzwiEbzJibxgy0sOkJAwuFJOZ8TBjVVvYejKd5WM75/uAFm9UTv5W
NSp68NmzPFeo/K0WLWRfMYrTUmKFwd6ss662vbxIqxeKVHnPk65/pu3SI70Xxho/+HQQmU7noI84
cVVKuhgAFhM2652bBFPk6VJF3LoGJrqnuV7wZ0ZyHSOl25VyLd3lfpIZitfgUcZJizzIlWDq5Dli
zJRU70pFh2PVGWoeAkUNxa0ueNmCIJkzDldxe6FBppwNYnzfdGPWkYONqQsP/3OW9sE2nvQX8NU8
kjPtuF4l6szs3rqxn1zkQw1u3vrcNmjFQoXMlGnG+0xOakT0wZg9+FIXnMDY0X80+7XK3T+pFnk+
IPxgGZg4s4pe3Ek2UW/jIFfP+sQLSyttpdvxK23CxWz3WnXFQTIgKZiJ3h0xrNBGsKybKcLBy8kd
cwoSZrxUJUMIEmq9Gmp9XIOvVPe1RgcPkeixyxqc98CKO37wIj7L38eShm2szF5KOsOKuE5QdcSv
sLbgpo0k39GnocNZPb6XytQfBCCjdSBAeTSFccTmGB1nf2mH92Qi0OjJHJAiFqdn+zzowS7g8rrW
UDdrU/bHNUouemEyWvr7JFL1AYKRf0mU+W1gZned1Hx4NrmQq54p3JHsKWMnxw2RPCEEB1I+I0eS
fGs9mXL4Srx6sprUSQGDotc3HNi0gemJryatBmY668j4O5LVUd9TEMArmSCT+v05Ids6SvtTlKY3
MjRxv6rCOoxkdzwmvglbMYk3yICNjwy+gqYrDoWMS+FzR+tQeH1CYyMJLcwXEJodwr4G2sa0WetC
REd2QCcRavCctqXY6WZAqk1Z0TbJCAxjYZixH404E6NUeU7mqfmcRFgjGQH/Ta63GMydxOK9GnVo
nYqs0Fj6MeDb6s0GXzpEJ1+l2/OfqG9ftLob+MTKtm1ivo9Zufkx89vUYRlopKnTfqT/G6i/h3+n
zQIiDPDXfg//LptOxc4Aw0k1dVxNIJqejIEFSjfLfPvPCeA6m9eO5JyINuvvCeBdDcRw4aUfWhLA
c0w8LuBtYHUpCp5KwU357yzwsuQJ1bNio0YyB7gksaVzW9bzLjcRAihRqh8GoZFOUbQMQ9qQgyvN
x8o80GPnXasJyZQBOD51NdqDItc2hELAvvmeGN6G2BwU1ihHxsfcDnawHZok/QaznR2r0zipYkh/
CBl97wdCyz7rVhYzuB7QiOd9pr73I8sC2byiJaemM8517r+PBe6XvwoYx05Nd3REigZVW1HMnYr6
E2cQ+Ko9fMr+BAWkZd9Fq6QldrwvOTIRlkHqeEPikNdo4mNMxw41hNl/0UVLec/yvJmbptzr8SQ2
oV2QOIoF769zyJvFb489jglHySGK8TWA04Cokj8nkpeymq+YBdyI3W3WpT1jfWZs/hKLRlupJq07
miFEk0dhEB/TuoSEaBfToY3xve4GkxwrnRL/cy+ydq1iv8VhJbpNVjUDt2ke+f3Zg20xrFwpckEm
jdLN6s7nkGKpw3g2YRI/F+2Y85Tz0G/IV30bSEU/SJbynIaB8YIZFg0OmiWd3POu20HlgcjQ1xnb
AGOR+g2dt3JB3MQ8WkMLmyfaTbSdftHibuA9xe3EO+HjZ5PMKwzI0c3n8KuVzKTImlHjYCYnf+W3
RHROFAk4jix8+Z6KHvlVvGNVtV6KzpY+aiNh0ehG6T3Mo8oR9TQ9SjbiptFnMFLhTzyBS5YcyLsy
QbRd/0w7FWasQIWljBjijGa8hJDL5lglKrMDl2BD0nJHP9rWqnj0p3YRjqndqvsesd5MjPv1VBFe
UdkNQrO+DD1LnoodYWmRF0xTuC2Wea+Nixpr0pB5nVzK+zy2ERSR+0F0dFbvAsYmT70yJ3eidKwj
yTrNp7GXjTUYi2kDMr/7gLRNzq8SDZThndCdqh5YXqOArcUctGoPxz3dVdncYLCDukCwXOpfGckT
X8pv3ZOOQFWrYZkgIVhPXKZLlFh5xEQJbNQ4EgQfMb1EX7RQh7UFQNypYNG6FihxEKfDDg/ROkV7
cYIc4t/zkCNZt+CMiZIyNkqYjudOCrO9KFLYEwv8OFswyKM8FOhXQCOPCyQZp6r1ZAnSSvM0fjY0
qb3qpNKjgF34yrZKTPbIo/1sLUwn0VVHiKdo6ShWXVVqAy4he/Lca2JTFlrvcTYPH8McjXeVl4IB
ZV1vWmQflgxkmlUTSB/Pa21+g5TGqWdhRIMqUI/Nwo1Wi+qmAZKmL5g9dwspDacjRshBFWsNFU5l
66kjg6JWE4LqRdJxtCh90ysBVkuAqxUA1qkw2o21MK2BeUXEtI5raeFdc8w7IbM/B3I4spLDxIbx
f5+pHmbE6MBSfRt2dsgujD7KepGjXGacln+IIHekoidsZ/oiyQR2WqC4df+hV8ih70yS51SG05p0
kEB36y2nnbw3z9PMYLFc+N7DQvq29XY9gP4mnvpTo8EmQCvixKW5NdXmnDU53HZp3rQifp4Wjjjc
XJLTengnejbAiqlK9vO+SW91Hp3qhUWu0NuF2YeKs4Y8XC/EcqpAw5kXinm+8MyTQdtnhnTJfahR
88I8x6GLw3DhoFcA0f0g/hRiI9ykS2DjUHEMtAIUIiJqPrK6P5opu7upM+1sF9o6qULTHv8Po5uR
c42hDJt2LA5+NHZflHbWj+T38f62tbm1SVTKLVy00v+xd147lhvpln6VwdxTCLogeTE325vc6f0N
kVVZRW+D/unni5K6R1XdR0LjXA1wWg1BgJSV25DB36z1LRDI67ZlpKuJ76NlV2tTU+BzzYOP6Um+
czAi+tG0eF/vgIl2HtauZsljZiScI6iXDaVhtB2aaOtr9nxk8midNI++0GR6LgHWbIlseMTArXdm
D4R9rWn2hebaC024H3ueh7RhA0uywrvplzLicoyTpyk0dq5nFqewhXxAVXDXAtCvLYzDqfJ+yOry
NU5x/6nQxP1Ys/dNsAGppvH3YPmH0joHJpz+qC4+iWuJtpguxz3CjGTX8jW9pZrwb5iYVkH+Fz7o
gzxtUjSo5AGEBAN4OiEgYwWwwpKc30Zxs291jgD+Ll7oRLZAxOp1leq8gXxoZq4Jccl4YB8Kyi+d
TUAg3lNY+945IbaA09M/2WF+wnP+FuhkA2SeV5HOOvALIzmD2HGv/RGcTTOjuXDYLaZ1Gx+TvH6f
0OkRI53tMp2kUOlMhSofw436EbTQ6MyFVKcvcEmVup2EsY3h9aJIFLmoSAVrRjnpk1UKdU2FzGo6
iVms0bnOMpxOjqXErpE8xn8MSv+jofJ/Z1z809z5/yOSrO0wCv6rmfLzt/JbV/15oPzHj/zT4giM
FRcjyiPXo7v450DZFL+BdLPBhzBWxpwgGK7+aaAMMoAHgmsRcERo858HyiCe8JoJ20OM7Jryv2lx
tG0TKi0jXsfyrF/8AkQQkBM2k0gS9c4n/Bx73ZrpdTaVXOHpN8PL0X+7QYwiSNz+6UO6/d2T8Ofc
pV9H2ZYlbd/m/w5/SSwEP0+Wp841xo5kyxXC+01Vje/tYHws0n9wk/n817/q31kSbdRnuAYskn4Y
xv/8u/rBznxc1T5HSas2wxh+b8P6OQqbbR3alyTjdq/H5CEZy1M5yGM6mfvCqT9Hwpz++pX8q12I
N63n6I7gb4H3iw+lUqpnmwcAyzQLVoLxusdV4LlpuBoa67QU2aWM1d/Fdf4bawS/lX0BywmsQpCJ
f377zNPqock8H12se2OJpts4lQk9DQf5Ksh7zAJNvYvrg5D9JaoxwGfJqctyrdT5atfM15zuCAr1
Dqw9AoecUJ8WrWUq/VvLaU/Mqa+U6E6LY3+iNdv89Sf248X97GiR3BpcnK4nfUFe5M8vHjBS25qL
6fMxgXAKGpYHcXdglLhuhTiTM3/tRGQJpkBvr/NyvimK9Es0ms3hr18HN9wvxhpehmmxDvEcrIu/
RsjFXu43qll8IJIClxu9UpynX1oz+5vfY+sv41/eLycC7lWcXfhofn6/iLFdZ8AdjFTUuZToVjj8
j50L6jOy1aWzmCMXzwnlbB4lcOHMgBycasGAksdH32HkD2v9CzN2SBH2q2GA/rSIDYaEhciorJtg
HSoUKiRZavRasia1+dSjEY+mYgDblEAY8pM3t8dUH8QR/OJ/bCc536N/G7j27258LN//fIO/HDkp
YxNZY19hkNgHr2adLlSdbXCAV5szTqiKv7mC/t3lT5Scw+GGWZPZ7y9mOT9M7ZlUJz7RKL6ahwR/
Sm5zoK2A+xWbpMdsoYMfh7biGmapzV2RhgAfg/G5wkKQ0eCtZEZ102RH3M3maspZ/hjWfJyLzjjA
jU6INfHTK6cKch3jcTSjOvu7d6Ff5S/Xhb55+Z9Lo0Yz8PN1AYtBRgXi2lXhiU0GH/ho2cCQUbIF
sBRgn7FByCQVUxtS8wblfuqpZ2wXhO8EJHmZ7d3MiGql0sJZhX7xbXBEhSAKE9G14QY3+Cbgq8EC
/Ov75tcFIrwAE0NGELAkIFXc/mWBiE2chnRaPOKDQmvHYjNaMxy+H4LgAE3i0YjyO5OdHcrP8G/u
pH8Jt9W/2RdED1oWCt1f8+jhlXMX+KhQADyXu96Yr2GTLtetWT5kfUGkr6Pk3xj9Au+XAx4znG+6
kv2xiXvftdxf7l5zgR5MUqe3guwhn8gJs3c1yd+PQe7bj6wHi6doSl00yco4g3VlxBrV5qtwGOf0
wZS9DEEizu1o+PdqRltfZ+LZauVxdOvusQoKLTnlWVXYy12VjNA6p6gYtTHXit9MD9Nwb1E4Tmby
pSK5fp/XolirUNXnFgbs3pWdPFqlKVfBhGV1DmLvup9bNngZ1BKq55Z5a16Ur0Os5K42KkYU5fts
NcOp81J5beTiLWN3s22MUH7PlPG9QqrnxM0tHaaENsNZ0wmkoWP+GNAK7+1k6U8NecoP0ZKgkfA7
87gkhn0iE7TCvZN0HyTPouiarNhHm9fi9PIHLeyXjXlbyOmSDosLIplK6S50q3jrAnV5HHw5Pvc1
5NsaBFu8CYBBrF01E1gX+M8DkxjgffGJ7LBkExgjjXMcZh8lMGliqdh8WGHzGYAxWZdk+e5sJ/W/
GnZffM5La+wcUEsfjt5cUUhkWzPM61NttqwTzJmFRISv2pDVOwktzcquw/ngRVW+LmseTqZisRbk
9BhKdo9eGm9nw3xzBJ4bg13Oweg562z0LBcBhnU30izEiTVuYMYiPFqQF87cCb1Mv1gl6xSPUCUU
hzjLaEFJH55tmA20TX2RXCE1yddetWwQ8G6Bch47SMtkB4crUoGgwCv2DeQD31UxFv6ANSiK9jvG
4cV3wdBqk2YdpLlJ9nDec+MxrFkcJB6Xnqn0yo4Ajmv2VNH1HDPYTaQS27JEmGTKvr2l3WLrg6x3
5WdQqJXKjHNXMDnqZYOE0/Sbm9xsu0sr6QMjG2lv3Xpodauy6VaxX7CBNVOPuQZ9y6UoxPUsGeH2
Y/aFGN478m5qXG+Fs1VDP68FcFF3guE9DEN+9kaAvRmQgquy6ZdNMXcbE+vZphGjgwJc7VMdAeXY
De4rx8di236bXf+xwRj26AZTA9+VjfVqtCX5Ih4fVs02/5KzYDrOo0/erlUb4FyP4PnNVRyKrzRT
5cVio7LrYtt7ZIrPK0HdtzEb8WCNBkvTfvoSSQK3orSinGzthyZxTm1kQBoENL6J2szeKqMfTngE
PL3cc/a2UyQbgtuuAWUymA3S5Fi0sPFAVBFTEyflt5DYIj8iYyVpB3tv6CqxTQ2APVbnAJe3PB39
JsX8VdlhhP8gwsS9YYOnQyBwLGzmym2CLQp2nF2tS4pjIdpN5pYB0kiDE9FjNl/7Wr5mtgBpk1gg
5Or75m3wF28Xjnm9MWd4UL0fHgILK1hlMTYMG/+QtwPa55o8J1PLbkkvLq7ydEcAIRNG5Ln1XH3h
EUtsA5zPVes45X7p4pfYDqdD01YvsZPtlnxBs+mH+zg05CZSy7e0yM2jKaxjHLCnbKr0wZqcIFx5
Kn/otdp4MOx0PUkg5SU5ZJsJYbKb49LDsfbu5ExjyLMu1o3Et9GWBV4GJM6Mna11B7bXpADAnsAk
sqit+lVpbbTo3Ro5f7A1Z3EM7fxYdNZ10fn4tQx25kKFFxGDSlYOqnlToSKvPOY2/YBWHpm2RK7t
DArpxhID3cU5cZOV08FE4Z1qpXfcp3s3n94pOfgU+jZZ18RcoJdGKl5r0ficzf4mRUfeoyevXPm1
0gJzhv7DNpweekvdRMLaizCoWfFky6qRRCQiTw+K/tEZ3eskIr8S3IHNOJvsxVJc8FU0OxoB9S74
jDZBwtyt04p44AzOCp1ivEH8jJthIYy78qx7idgEnOUgzgm7Dam1905XX0X2yJ2uUdkL+zeGrgDY
E1BONSglSa7mzPxiN7vjcDI6/zJZuO6QTEEgrfpdhD9BBy2hws3YpGuzgKFtA5PCQECFNtwsRcQW
f+6wCo2DsbUr7riqKH1yXZEgKO1RSDrMLfq0OMyMJTF2ZHddjciTzeO4YtHc44XG9hCJ5MacO3Bo
XZG8sG8ksasX906dE7mDjeYSCffVDxkdIufoPmMjO+LyASZqBe1aGsj1Q/54X8/lST55BTZOmaeN
GnElvpJEnn9ECheHg50Duj8YWO3w8D3oevZC1OTKHRUU9iE98DhxN54/M3GOwXSZRCFmDG1CGqQH
+4e5pOZYN+0sZTlE9BmSDvt6rOd+C7X6roGHvK1Q27TaspJqE2OJm8k0ynyn2GJiLgyCdazdLiMO
IQ5T6W2XAt/2JBvCVrOyXft1c8hcQpPwFRqXSY24ijmp8jF5drW/pgAzuuEAwQctowvnAXxqWCao
O/DC01sgIyc5wc0ShDpg+7apV/kYY7LlJILUW+XKVITEA7UoGpe0mM7EQYe+ajUlUfo1IDp13xrv
xZCUpyGZ/UuMo2ga/SMzkWVXa9OR0PYjVkvtNo0j68lM4/gWd5T57LutxX+PhymbTEaTCKAfCUUw
aTPneZd5eXiocETN2hqFzkuQJe/3KynC/opkgvqRtcH87kEaCz2Y01It3Tkwama4s2enb4ZT27uu
Tbz7YvFQknU5WHXPHF6juG+57kgAPPYmyGPaho4cLwZzPsaDqybIzkNmyqfJRVSc8NjeKzv6pHPZ
5gkPtGSW1Snl4Y8Tthp3WWzE68hR1TvANLwfUZHfJrQBYvBw3Ej2zEXXIIybVX2NOGw4JdjpTqSS
5ZsMk6uJNzJ7jMeU0UTcbpcouUlwkDPg5HncFBXKIO+rcuPuqvZxAIIm5XJr0W0EmU3SChBoGqig
PAaw165LV6tpU2qQljyiE09ixsrWxKHfVW5+UN1gH2UYyY+OGhBzbfrClJJDgf3bGvpFv+ZzLzds
iWFAG3j7TmoGH4/rWwfDDmLZhXigMJa7T4COplvf8OxDFwDeH7UbjCBRjPOsG09OjqbHKMVD2iLy
HSVI876b5IZHDQgdxEhD3S1bgtrkdzWJaD2AsNn4yOUEzIKHro5NBp5G59GGdcHOXiq1S6Pwe5hg
tw2l9Z2E0Jmaj5MizkkwriFN37UIB/cL+X7nfJnFU1NSWdZC5SeKqwwlQW1f1x7ONsn2fkZ3xUeZ
Ui5UfX1kDUxdN0MdCvrWxBTQsWt3Y/Q7A/nR6yYiFkhZk/smLEKP+2psrttUDGwB80vrFQ9pbXSn
in39dcUcZtcj3twZfGRdKvwL9ca0i2a8LcpuqivZN+PZAEO0HZwAinfktmeWhfPam+vqtSVDbKX6
bM9s/abwUGJUMBlGC5gNLvi7ok94btBwXScWShkr4VzIQMRvMv7oOxHOhP02Hq7Y2lLOo6Hm5l7B
aWd/mN4PyRiu68mqNeJwuBQm519YYXDGrjlsVYzrb8qyT5dx9xcRjwm1alnQRDBdCOJ576YipWAV
1aXNInaANc5OxvxEQ8v5NkgJmDR8deVkBkW8Ww7b2bXfDSc116ysnS0oh3gzx+Aara54Hr3GOQbu
ZB3xbrATCrpdhigMETkb0jGQW0UfwPlI6rp9yBFo7QhRQRmBtKSygvU41uF6NEeX3UbXPHmCctJH
COVYTr+1ivgzDtJuixIIY5WFSipNWTR7eUDTZ+Fug5QhorI6uV31VTTjcFfwgLmLmny8ietg2keV
V19PRe49FyUL6QjisyqXD+kN8p6qrHuCQLKgTJfipinS4hrH1bxp3BnBqFQlO4qFGGfr2vSxK0/5
3lDqamoStc/SOX2siIU5wEC76/CTny2H/VOyTLyvFM60mzXV0Wxbaxt19oPfVCj1BqNcL/ghN2B9
4ttxoELPsu2QpPNLlbP7UXWY3FW59Q4LCuuSUR2Tik5xLgXmm64+yUw+9gXEUb5NWBwKrrEzZ95n
rYLoyjYGrtTRKh98KJnNKqROP4HqfHVnojmNjvpfCbmUb1EBgGCYQq5YajHnROSUfVJL27xMbELP
xKGQVZAUi68d0oG38xdzfE9FLu4MT8Ybl8+CImAja6KHKWg3uarOtGXiKm4FESJavkWtW9C8Iumy
lvgxq3k49ai9Ri37GrUArEIJFmtJWOG6zAJ9/0CNN5zYB61rBGRsflkRak0Z/dIbSeDpVpJTffCm
hgq4YkU5aCXaUDvtDaoMzmEv6EGSoELuyvmY5shoIlM0OIN/SNsWRG6ZVruVfrtDewk2VlYPxBbW
u1SL43gLzyQlT0ckGlelOb0hRkBIh3Zlze0TrZyADr2T6BrlOFGKYJ2otBjPteIHR8JPoFvHHF1C
CfG1eK+dE6aaWtDXLJzNU/hZa6nfVI6I/lD/mbWXbQNLfWkzdyKZEongPLvLbtGyQVNKlCQoCXmY
4jNdwogoLB49zQ/FoRrNiJYup6BDcbzhFsTZrUWKDSUbjxoEd1Tom4EnNnNVRI21ljfCdNnEdLq7
zMCsu8LEWyDzKdtd7ZPj2WmNpNRqyUbrJvt5mW9g7S/bJhovHICoK5FZhmFavTKVGC6u1mAaE2pM
esbyGgLOndBKzURrNmOt3ix/CDkbrel0tboTLSEhWZMV4Yu3HOqf3rqRdhYd7N7K36EftgAG0yTd
9IMymtWIPO+D2z0FlOHVe4IJHB0dEeCEHcTBD+l8OeqE87FYHF3ZkKpzFVaEyfkjjhO0q/hGDHu+
S41qjrkQWaWCucXLlDaVcRdGlo9AboTTSzGBvILJwM5aHHlqZYpdOJwv0lk8KmK2zoOXVIe0mY59
XFQn0S72MSMibt/XyryePDKUMrsSH4VZlMiKCHRbdRp2PwDS0DA3fD7o3njoCkTujbQOUOdmOC3a
q4U5yroh+H7h0dHmye9Ts/9Z8z3O9bf/878/PosE1aei6Pva/bSzE5LR5H/tHFl9qCRPvn50P1lH
7B8/9ceiT/7m074FzP5cCWnMYbL/u3PEdH+zbVe7R6RN+qPHpPIfez7zN6ZIYOMs8WM1aDP1/QNl
age/+QEOD8wpzHyl9x8aR9xf+GsWs2/MIwDP4dq7xFf+ukdxQt/p8RxwpJIb7RneeCMwbN5j7pgO
ibDDPa+0WwdEyWzLgPvFqQUZ16Igwzk124d0LCnBiK89eeGQ7DtLqkMb5t2JvBb7iJv5hRIA1ndN
EBw9B/lB3vKBfN6pV3ljveScVgzjCMOKfHnwEvc5QF23snqj345dhkK7S6KzGmneCkhWu3xCOejl
PAipbyF0US4em6X/4k9J8NqMtHfu4NHv4vvYtHXF0MJpQlRdAJ3DsmWiivUPY86At6/1IaYL8Bo9
AylDzN0N7SdqkaYfd8uM0z9WKUOhXOOhiMhC/QA/27VyXOqGwRo+RYmVkby+T9p8wjNHWoxSGBC9
3vev5ZyBPqronQcBKiAmQaLP7PBA7RGqTd8bw0vZutBegjQ0iBB3bvwlYuLgds6GPCMNpLYxuBGn
nd23veVDHOeNXbxWLtS3mNJf5lwqoF7eMcBm1oXta2LsYlVfkXt0G0nnpFrnLJvhQSRU3IOtTuxs
TiWdGuTY4H5eqmOZeqCULfMZSuJ+aCgOCdJajaPxWGAyRErujXsLdIiURMAkgUludjG8WgYtQFUm
HfYUViLSiZoVMAIWtvm4B9sJpoofJgnHXQuvqb4gOH2VEfiCjksmdqSxr7k89k4Sjje9Dkh3HLLs
UZW79zJk6QKija49PNs986rWnrckQlt3uFzvlZ0/Ih/VEVSIuzZhnGkEin9o6ppcJ7sE81305ONZ
eDyj8pMnwIGwFXkqghLHRyPs4ehMYbrB1RptGqz+cGCdzaz3hwJBHROdx6Qnctsxas5evvssgtiG
uYtxunubDsOOSbV/Vq5z6qdcos4ov/pVuXeCKFmPpfcJkuNozf2hKKpzMtvfmAi+2YtzCof+ekqs
/DwTSs9TBdkVUGrqv4VZAt8O24FytcC7j1LrQqzMadQUiXwsN8w5DTq26l54TP4c+kkGojS6Vvul
rAyxjkzoR5l8G9PyI4jzdxC3V1UcPPvh+OEmAz7OnOcBzssrOD3XhZWRdN8xE5TKfBEi+eb79ZXJ
0LUMMnwg1HKYRRdfPSZzk1xFTXwAljkcwpm8FPzz89apLXsv0prmoE+8iAtbIgpCsqv4g7l+ZRYV
6C6ncDmXnUCUBdtsmzjEtySevJ3HYCSEdSKSRhjLmWLhBhwbzAOXqkgajnWblP68EU5N8YHHDDG7
M30UBlinZkL76CPbng1YVOEEerSixcgYDq5n0xfH2OpJbHHCp8amJGB9iMme3IGYdFWP6CuICu53
hs7lunUdsU+zMLiDz2eus54Z86pTCg9WjarHkeTE5YAzlnRcM8UsN2j/uo1Po4VwnxSGxo3YNef9
hmWytfdDm7h3YmUrUe9me7gK5gXsZkX4lxwJaiRne1jPZIedGxM3EOFISMyH4WmWZL2w0JVrQZ45
aUXmi9+bJMTm7lXf06w0IHjqtqWT0VrZ0QzfiKv/ZsvlcSI7k9w9f0Na7pqwsZUfJrdNrpYVfBx8
ZSMmiNpLmO1ZxmOVyRdWJXt/SW9U5l+7otgyJWEyAOAPAEtbBm9W5KF1C1Nn7c/RF99r3qC9ym1X
1Gi+DX+L46cmXil8t/EZhYNzHmwOXJN+Tqsz92BlKGzIj2QDXcDHSZom2Sw92CnUS/HOdTLohFln
7aMBMmmhrIT1AqweP3YuDhLw0k6zTWAqsLJuPG6WgADPqm6tVV5l6VPRZ9V9QP7ZWkXLggSlqXXG
l3LWUa4QWGvcxbSghAVaGmyGDl9zwcBMlK65CWpYfz0cn0HdemWTnKqCMbKf4BhURVA/zpX6IkxI
BdPEtAlSHjYTyPVGEm1a4oi2o5vfJQHWGr9n1QBCE9tuHX2C6ZdMLRCImxOBX4M5Gmcp8zfqw+FA
3UxSjeMI9AjGW5Un1W5o5ZXtxO1K2AtyLm+8zJEBOLCZ7znq7yfMhCvF1DB2gXDMofsIRfBmTsdt
ijCEBT7NttW5jylbpLhXaj9E2NLB8PZ7qotz5xAUOQQk/pTzS2xU4sYv5H3bISRb0gK0Ytfc92qq
NgleAq/JBHk7XKGE770T21wjyQMQxLdJu255Tyh8eQx7mMXyIaGPCJ1pRYYVvUAQfSz+bGueFi7K
egBqtnBcW6P9uuREKzC4oBGc6z05vngc++hTzky9fO0wSgP3qlQGFIBcvZJ2zLTY5tmxKMLE/A4Z
Al36yxKP7wIvCoFz04T53NktpQQCwClkeO4lTAuk3j7W6nrFJjTdDC0NjR3CTSAP5VsyVNXG7cvn
SPpPKOrvlnxOb2y3uLER5h1VBQOiLSzzuvOye6NH2Lmwjl+57nBtGFPzQCoerp9IfE+z6QlleHan
7OBiZsmna/NMc9gz8VUsSDvL+SsgExw4Hl2V0pakGLqLTW7bPDwsTYRpLOflgUeGcBBO6U0WNjTQ
Vv1liCqbYkePZgqSzEyvBtVilV9jVt9HJUgzzb2MQ82rx7UhaUAIhcX7mbEmsPUzpjSJ7Ehm97EL
Eg7gFJ2iJ/lUY1pIzJLWrgBtwqyBlF+3kfeAWZA82x4QESsciTmb8EUkG+wd4973AAaV2US0WMVa
mogWGE9LdcV2K7mVKJpP5C1zlZCzt6ysmRVCNib5SXpqF7tFdIMhwiaRmm0Aqa0AHy3RPabscRDE
f3WkPr4jdzMl1BO+FeytYtgL/IRdw1cWAaUxLOs+TKwrW6Qf1SBelsBsUfyToBw4L03eRQiR2+cS
bnKbdY9T5r4bbaVOUD2STTnWxzQpv4xYdQdYFzA1ZyboXc14yXlUywO00Xoeyz0lARNsdCxN85SP
ebDpiLDbRQwrgLnl09bGHgtzkP9KIvx4WCbUHmWChlUrcdWYwhMlJGcasnuPUKlDWKvXtA8+w5kD
rLCeGOAu68BLbYShHAiGTejmpLg5WjeT5ynTKZaDXs17MGc9L3zmQJX2auHiZb3qjLhSjMe+R3Ci
gtC77adk3IgSzJ5D9lnSRZ9mKx/pJ/zrMikjThH+/MUlJ7cFI7WJMvg9qSq/BqN3G1Vhugt60D6d
ZLRgUXaOfXzzo7H5nxbwb1pASgiT1uy/7gG3BS3gx/+6r4qPqPypD/zjR/9oBK3fcIUgeXFw/Jue
5yEC+b0RDH4zNXkejo+LN0fQh/2/TtDVnaCDaAQTgCVsrYP7R6iF/Ztn0755/AutH6VJ/A9CLXzv
FyWR1qgEVPKMyMyAhIlfRYgqqAZjGX3mKem4HFFLijWxS6AY0RwwAe+PYZA+DGTkrFsDo59JW0d+
G8t4H30BDjTYj54bJAjglqfcVjdMmuHdtsODAW5kFZlmtdVOS+4xaxzf+wSmtgf5yFqF/RDu7Nho
7/2RRSJ3+oqciPQY+O3HEgfvIRiQYjOTDLSJrWW6GLFxS5Y6KaGLgW8nGIOcBrULmY/V7CwmxB9f
VcOiqaT4FTxzcmpBNtJimwaZoKQlAFWy5jiFKaoPkv4Mjr1kPrTUbvCSFYAeggJxr6/Kfqkxo7CN
N1yVraWfXJw2zpgrDUjE0+pcTOH3JsPuJknTpM5F4FOAmHdGltz5dJBtjb3SV0+mid5e2CJET+Vi
C4WnvE2gOl8VmfNN1d/6WHWkLLAqzVgErci3jM51+RHxTDyzn59PGW6TC4O16iwylwSseDGBKR3n
yX5xTNgkQ8I4qR4fEHb1zC+J8qiTzIFw5xTbBSfSESPja9pIagXqfoCnubCfo3i8g65qbYUgVT1g
IgiYlRCuuMTU29HP7bKEKaU7s6qteqfFTpsUKJJkAUozTpovi53VW7+MyKQfXTRycHIZQpdLiuTS
TA5AAwkENJ3xagFUg2NFUEYZxThh+hAQQxlwXBmz6x0qc9jXchivXKMf4dU1bn6lGAbEGxniR4JW
xMw3aEK6DGJL2pPXdqJdwdxoWU/6Voz3HOC96Se3PX5QaKbTU1V2L/N0qa1sJvmgfcJIbT6MtYzR
vQwU3LVJPS8dQVALJM9CNt9jEsrxWPWnLvEpu6SrVoYz3hqq4+3VrLgmxDrbJh6/I2JyXvvOf24r
294PzMc3E3CuTWMV1cUmkgAuqRGsJB7FFZJJcXKo77eRsq7CEv/voma5y1zDZoFmDQaUJ6ErXmLL
TDO87YSp92/pCEdXj/QmPdyLmIp2wMwY+XU/pn9J4i/bUo8EG9FZh54pYeJiLsGkxtI+10PEWY8T
Bz1YZJuY77OotY+DHjuCPcMAxyAS4OS08vRwUjKlNEYAObSr8uTqEWYk9DQTd5b5jJ3Y35WmH95x
BZKX/mMCWuIzj7kDGYx6kSDrV9KYAbStKqzWsj0PEZnUrCacD1yNlBJ1UQqkxEiypMNCeQyXem/h
B1tHiTDehx+T2unH1HbSA9ylqvL3pgqMvbSt8UYpH2GR1Q+HOi8liAXUAmiDWSZBASjmYL62NRmA
IF3UNsYy7Cmi6i1hqjHbaKzJbAPn73qV9Fhq0kDVu6W1HWKrQgGopU2aSyBr2lDylYOXrGngOUuc
RaYmGYQh9o72d7xBx/Kp6SJ82Kg0XYYQ4j6Oo7s0qxK8SPARJgREyaoOynu7IGV1jg3IqeO4L0ZG
HT2IIxTpJzt178KM/rBj5dn4VFD1gG8pgc2QaUhDonENlRLAVCA4LAyOAo106EnXKlrU2KmGPSTB
TSi923T6QJkMDSJ2vTvb8RSVPst95u4PaOMWVAAj82loEr2HbXhObpYOU/qC/ZfE1sw9pJpEMRbd
bazZFBHt8HsiJngV+GohV1AdRj0wdz+k5p2GBFYaR9jXNOMI6EUrNk299CsWazCX3QaeRadRGVO+
5JrDMazIer2dNVCDBR2oAFR4LzQ7zNRM/gH/MWcrLI5RQzmYD6ZMRQB1CORRe0AE1cbQGI/W5eAo
S9WdKwfIx8xxelA/yB9GUnqsxcP5rjGy7KPTiBBXw0JEn424iAGILE5fbEb5EEXSBTwFYaSaYY1k
mjqSdZk4d5pEQlQkUF4yKCoVdcewwuI9R5H/5miISeQHqCFLyCbw7XdVBQY+C5LgNFH8bmBCIpgu
M2NGKItl3NeglF4jU0INTwmxZfJjS/44e/V8iSwgK4gg8X03Gr1CFBPdCY4PMnRRaSuNaClx9J8W
hBB7Z3bGR/8HyqUD6mL84LugJw52frnYL4UJ/mXQIJgwnF+xGIhbplfqqtK4mCDT5BgrML/EP2gy
nhITF5+vzr6GzQjgzsdaQ2iEHbNg5/NziY5pEICn4GoKDa5xk3RYI+a/46F2ZQx8VxhjHTqM/kA6
ToKj3jAPLv3rRgV8paS61btWo3IaMLOMdRai49BFxCJkoBK5BmvlMdyyVO8fK7g7/dg1JmS8Uj2o
ASxP4RWYtTSqZ7CIAR8VZwOUu1zjfMrZJoJQI356fik5FjTxNvyfIn1KB3BApCs4z+STq636HRYU
PjHYIp0bqxsRfggflBrIcURcSv+okUO2hg+1GkNE0t58sgWAuBGX5CWHVpSa2dHT+CJLg4zU4F75
IIxXvlrGo8W9HVUmnQdtIi2khbNq0R4rHhfI4bBdBa3jb03txOpAuD6RYQxwzC2yO9SFyEtxT/MJ
Ua7Y/A1uNX9uRdHTxi2izz46uCAh1qk3Np8G4VBHp7eTsxsP8jDLZEuVxm5X0BFYOpjdk2O9Rsgx
HtG2OWtzCm8bOc3Hyma1xvqUXa9yi8ugo98thserDAwBG/kA43/FRyrK+I7QpX2qIbeAfEiDzrmj
TC5acg/ifWRKY6etFYaXnLAU6kB1iiY/xLjXX5lz7B+bKDTPaTkSKBKT+5N39HgZuj5jUuyiSrJd
FuDiKxRa1qUNlLXvVc5hwfmyi9PM3g3Tk0GJyxAsMNbT4N7GcfbNjIdXaEqs+OqR9bDJ4nMMUbnO
UdFvyyngoopq+Na1uZbZ9IpI2VoPSCYoY0gpmCxwSVgZue+T85C05IwGVbgtU6YwU6Me+UzMVVLb
w54ERLly6rGFzAioQmEHxAio1oBVYRzbYYHik9vnxsnC5xyLAmlI87TBXX6hDRNHpzMQjareMK97
7QFAFTlt+5KBNEOMJ2ARw5oHyiPbVgRwBjcOgaf/l73zWJIjybLsr8wPWIqaGt/MwjkLToCIjQkQ
iFDjnH99H43MrEGiprO6ujezGJEqkapEIoi7udnT++49t86vs8YA5WoNMW4tlHQbNfpkVMV9FcXO
jvxB8lBHIl0vS9NtxwJafaeynkh3vp2S1rr1GHWQhfENTdhUdjmh6UtclcNjVbvvTYZeaSgmXUxU
SHNCzvEDg6z2gYkaCrCztMGzyPO3xkCn4DjK4hQZYW0lXJeDl8oLNuQvA1Ef+Hdyk0yO/WIBJz7X
sjaBUFJvfsYrA8ahJ5XLc/xRWdWydiot87Zjt89aqZ4mt7g15BKfMiMbrjObyvm2DZ9nHGZH1gfB
2nMRYWJgQIekssdtl+IWX/VjQGso1IQ1RxRnAxV6psfA4MSNUz7Ylz108AHq85XBA5NdbPHF92Bk
Lso8ShGXe8Nj24JXNt5K/2VSsvxeze09/9SHYuHZwx4ti0xlEMR3IQo/ZTbmNouqi99COscr9sSB
gxeh8mlOxcxqLwHrn8hbwwr+Uhne8yh6ZAnmVYSJGrJXxGNwJLl6tSi//2p6U3exeKNYlGxqE6cq
rpee2l2pJZZwWrFN0DTrqDw0HiJeS7XXt2U0wJjkbUoZwnwLC+CF32Q44VCssT40JOZ9O8xPEdPg
ofOyly6d2h3e8ITRl8E8L2mwSNoczEwTnn2th9mCZ+7kiJnPKeC00pnKk5zycW3W81fD8ctjCnr/
rnedWwdu4e3i94c5yTmJBewcXLfhJmo2r2WS3+ck4e65MICD0h9EA1TFWOzBL7mmQpxPd12NF3Y9
Pr9Bj4qcSCOhE4f2qMV5mPigNvFNgXJEMUeKQzwqNmaYvLT2Uq5zYw7XYbXUdEw8s8x7Te1ourQo
Rp5jzNvECMAyJ/OjiDC5m6E4daEK6Sfx3ybAL9sahg6SCXn9iQ8K5l8XrjTWCStPQAd5lNTVPnND
Ne0ovwHJX5O4H8rkW2t2nLRIMG4yhe2hhrWh8qKnfge/HzQOk1G8dq0bp+BEJ6tOHb3M6BnIMSka
IsHd3/mRumUf80Fs5EPQjOq7gFyNxZ4w9UGTN7ofVTkGO5nB8o994jNefD/1DhDcGW+uqJsrglyk
M8p52JS5UV+Dz4LCmasvlG8NpznA2QH3CrBkk/hnt5HfI5fTCoHuPQLfBMiEugYeJI8yD9SZ/mFn
HdRjU69xhURHY2rcTcbN6KDS6CJTv9xEo9/hlZstuLylhGGwFOfed6PdkJChDkfAwf1y73AL1VQT
YpcVdCc5cTimF8doV7HZNdcET3CbV2b2RRTdNbmwHTdfyiqSR7wrqyER7XZxndVUWtcmUXDOn3DS
U4vOC+nGlLt3Its47HjOtW1ZVM5B+T6lYyc3Ip+SjYGEuf739aqr+A1dsPzo/rZp9X+SX9by2VtZ
zU2soq7935/fh8DbBkfAX/4PQKO4m+/6d5Ds722fdX9qNfrf/K/+4f96//wq/0KwssgFEwP7zwWr
x7J9+/ZXpeqPv/MPpcrCqoAP/g+hiq/2p1LFtUwLoa1To7+njP/hWbB/w6nNP+dPSdVy+/o/SpX8
TZLopdRRcD91pGX/O0qV/CUpKClylTZHKYJUaBuc8v8aeaPgKQMXYnF303UdqZv6h1Ewm3pt9TBR
cFEGrOn6CnO1DWRw7bgyXcP6Wxeueqqb4bWEZbAeDEofTGasFQWp7j407Y8wm4Z1PZMajWMaZRjC
YO7GSnEVE3KZ3eguN4OHn17429+Dej/HnX8NhvG70EVKjSwRXFCh1i+/S486Ypt8IFfe4tA6puka
FmsCEihOt3YH0g3wNRNu60b2+8fjP81bfiYDf0oOQu4U6Nbge0iy8zr+6vyIkN3MDK7QyhOwEKyX
qJ51FXPQUoVOu1lC2aMXjePRq2V8CIpJkPQg79Dgj1gvIS1I4eIZh9mTOCqx75IeEezxlA0UqPT3
Zu1xW2qtlo0f9Af452jtAfHcv3/9TPlrkpBfwyelThbY4n/y379eDVgzaITu2VLENCqFevDO3OnU
tvPbTH69TqlE5+z8HEROtiL0YwCeWI9tdi0Bb4SK/IvDJoRN8JMdNhg6MgGyOA4YiAnXrUaEGMCi
rnZuuZRz1yGyUxcTxphtDvkGORp2BOyzca6jfvUudjLH3dqpyblp5imcxB3Vkwvq39SZ5qb1cRZb
Tv2RJ2W6KTKcD0Ue0CDnMBErjMIc+7IY36Gz71L/wx1QTqnhXnM8YOFULv6uUS2dcQp7mO0PAfBq
5ELD6JlhDaPdFvMQnuBY81O3k7wdSmjWnSaJl9TFFK1DD+XkXppYvGaudUu8nmmwqwr4JoK6kO6Q
uYaxHmtGoM71XtycVWwsivaERlod0oomFZDZYr8Mo9ySZ2cbvhTdxrJd5yyoTprmtDoMpgpvHZEW
kH7MdB9jlNnl0YK1rV300t9c1kYz8qiJeYwPXSP2WVy7+zz1F/Ih6tbAqbcvp+FdcGgrLQaCWLA2
MobikU/GmTe7POUGu68x5Dni0EW6FviN17ZtzEQ5wqtGr2PwYnS3SzWMm5IMyMWqybj6pnWVhlW8
T+oCTLytzhMjSbkai/KxFwgxjfEd+Ea0MXGHOj3180bCx4HTXLj7+8tW/tPnnuvVRzHyIRMTQxRa
jP+p9nLOBcCgsiUxNDAWZnn7PeiqB0b4u0ywaYwCf+eULPKtKkb3AgPPJMELUdO+YIVNQDyoOI8L
vnPLORiLuWfBd7I9jO2SrCJNB9ck6OgEJNHi1RPoXIQ+J7fu8nTa0Yo6/Itf5zMr/dd7iWlZgs5t
iRmIX+yXFLLweAdyB/7pRJwSohKDQG1lHnTd4b7R0ZBq8Vg8fk38eGNPE2VZ5Qj63y+38N9ZDqBx
rrwBRhB3fja0nVZke1IjwWNWj/pYii5gIz+T9dn4pjooYd0FQ33oasTZMQ7uzdQ7VqHNQMdAnxcL
Q2pTfLALxtAlxPeh6A+hiiGi5RNR+DG8WZxSH1RwYP39O0vyn7fu19eCSLYQ1IzryK9GBvz01rrp
UKjSjQWFa+V74Wc6G4G0FzhM1Q4osqV7bcP0kXMn9iU7LSEQUX2QsNRYzOpKioEiGvt+JPQorfBJ
qIyKG7oOrJoYCgrJwLzZ3aRxbsDA4tqfxh4LjI8PvM7mlxZNwF+NXSfmAw3Uzc5pmnrr6N8aR1l9
9DurefPs9t0322AvWndcFwNiJ6d0frxc1g9JxlK+wWdqrv0lsqjK661N56PMdC64Bcd3w43oSzrY
8mJ4w1uoy0z8ha0RsTjPZ4frTJ59bQln2kSsVCApW/tl6j74KMWEVPk2Sf88lk5Jc6D95IV9yDqj
QnFPUkkMwVoBOkw3lBqrm6BhncqNnxBpOt/PLqjQtM3K4xyP19hu7wC63Q6e+T7mxkBKj/yGnNR8
VC3PfjmG16g7A3sUW9u0c47/ZApeStbfX2y9ZZlLHqp2PIudW020qbXTW2rLirbSaoAYblmo3xmQ
V9Ve4jG75xeaLqE5goPU8J4ASW+FWhOgKBTxMQ6S4QWjtjoKbynvvNYNz85IjUDis+22hpp0Wn3M
mrxfhY4Dq7Go7pGitNfFcO+BDLB7irT10aOR5srI+vLQV+BsHUxA76Gw70RWPqHKvMyDQCTml1dc
TWtnXM7QGZlRGMiztEgPuMK/pWm+hzf6iHVZsXAOodabiVyJwcTD2ZJJsOFBxi6AVXYBd1UTd8e2
aYeXpaR4VNapeXIXTBw1CarrcazDI4m7nqakrGevbE7nAXV1HYaVwGBR1FdKifl+NOORhkgiF8Is
X/LR76NNHlO+nNZi2JdUA5qx72wtJwGfzOfZNXC7TGH3GtnytU677DT7yQ9a8aB/RZCnIYUnx7kt
r+d2lscM+PmwopwA8MWQQ/qt8kNI4LBDsDy43BYPkXDfuIgxs6UA39bTlKP9VwVcDG4j0KfCb7PB
CboOYAnak/PRR8OD3YTlua3A9jtL6t2UxcIFSfDjmh0MhAflpyfEyhu41StABlz8UcndlPOSvC6R
RR5yQlnr3IFJp8wx2rfaVtKb+kUb6uZCy3x8VoR6eVZb+YzvxnTv/KTuYZw9yKD1SXuiQYTCADi5
wM3apHHELbQerdVULU/DPI3rFhI2+8juMtawGyfljQRl0tueFqM1x0ixcannZsskqo1jU09APu0K
iyammKp5NUZurlYn+f2neVf00lrh2x/pk3SXs1tUl4YZhe7M4hoVx2eNaQ6AIzLSjRYRgT6Ny2+h
xBAX0+awwThh0wNn3gwO1v/a5iuy73MvruIgH7j5o0XZB9anSW0cAHmr2ZvoOBiwHLKGOLtOvjYX
+RB5zTeCHydzDGbKjpR/oxIGoEyNBgDYVOzkzAu9lMs3aS/NrkilppmU1rZ0MGitJNxkthAsVww0
7KEG0WMr4mBcOnYXjPDxbFQxtw2aOwBw8tbrK+M28m1aiGxcEX7PVttgj73ohbbQq20SqV8NyOjr
IojVibM1pS76RAqGTrtKlXc1dxwAPv2J57mlPbEWUDXB36brWp9xZxCY2wHv3TYElDBS5OnQkmWM
+Q6tHFCkKF5GbF7C6q3r8vM8bemjNWlE/JT6uI2HD0cc2jW+RqK8aNCX0O/FwQSEtqes2NtY3pi8
2hMytzPpNsLSSC5q5pzfDGNwniYUFvRi36aJfompvUwfXa0RFFotKJENusJPsQTZr4a0L4TOh93y
u8hAXPPkTfGXQisQaSKca4LadOOWEpKvViriGP9MAR5mrBrolZMVgvlrUIw6f1d2INp4fndHZHkf
2w2yVCE/TKSRyGvVLUoickmmhmarhY1NWJkKsja6it0P1k1r1gyQAduLdTPL5b35BBJoZab71GiU
G38bkG3qdkJf6MdpNxnBGWOkxBzUJ4cAucf4XfdhVzpoLcjNu6PZthnjuf8GSJBu9245tUmFgqS1
pBRRydfqUsdU6TTecKEp5jXPnzFG0OLL/LfutDZVdfmLUfr5hjTFban1qxIhq2ZTU5kAGqxu2fWf
cten8hXrUbtue+3CVMYaDUmt7U/JjPe52sATcfeZUVVIgFT25QwmGzv2qB4ox4PinnqbpcZlLu3p
XthLtJOu9UoyADtlVpUn7kEQMiLf+BoBstx4WuSLUfsaFmEUKFLOk2kpsJp59Z02eYm1TAibJj+1
n9qhVCB9uPZrXLz20+IS4QnH20Igmg085feOrNS3ggzjGkWYkrW53w/0QpEpwbpQKCKYhSBCW4vI
WPUtTnm7P05J3F7g9wVXvo8Rc1Hjcurq5jXq43jtcsym4S/wcBxa0aPljl8mY+N6EZ1Nmg/gDYtJ
pzDpKh+5lZkApdQFYRD1PokbPfJGzjdGNVRaSwu2ikuNTxoqro3C8tIohiXH1AX1PlIvG9FiP1e2
OHrowFmdfUFIIjK2SP8KwoiFuqTuI7Yf+/ZTRe60oGxqadniB1nz8YH+9ak8p1qEdon/kebio1hp
iTobOWz1CYZjrpznHA0712K2spC1WQ/ftsghz+YICd7V4rfCIIj/Nn/iYmy+eFoiHz7FchJS5ZoN
QnFOtZhecglDemENk4iezHnKA01r75jj6avUenyrlXlc/m+u1urzWIa4xFARap7my97Uij66IOK+
itD5W634Z0nwPttieFwS7wxINjnPejfQ6i2Bv2Rf50BU9yGfjay0/EPCYgLn37QTesVgy/QCMUrT
X8l/mIWnvZfZfdkb3ikbUAAbEw/iFPBwBaebXzvamUmqr6JWzJ7fkKq5TNh3dHrxEUm8dX3Uk0rQ
axFVGOjb01AlB44QBQt2h7G46b4nPBO/gJRz9Nkr0d2MDTd+omp4OeUNWw/Gq9mY7y1/cDf+VO+6
UlgbY+B+OGTdXVXD2XYnPJhKZRfTwDaPRnEeCrp0Q42a0bzoiuMTfRU456qFk1w4uFQweRgTuNX1
uyGNMZR7oce9f6KwMXcB08YZoUBi1ff2ZAEB7kVwIr9Pk5wakU4x3B+FdJ1D0HBX4nFMmi0U477R
sFKy2LpFaj4B+DZ3AzLCOelZmTUeH72JhqIVrUOcdGkitOZ8V3dGva3Lk1dY8UlM9gWCPJeMDSrg
tor49xqGaSJ0QHIFNNdyzD5ivPdbs1V4jHtCKDeCQ+K+jaf5Q3I+vhilLO7AojIMhG1nONuBOylH
qenaDmuq7p2haDj4zpPRsrtt7lpzoAIlDLHRAGYlU4eHJFqNZs62WxXQ0L3JH65LcBzbOKAqi/xy
eFqcnAZqOdt3FqTynZXb6tIjZfD6WbAx59Cn2CDd9RaSgskH9akiG/W9iIYP1EZ50l935U7xj6zA
PuxQ0bSuoAds3FlNu8Eay1ODA+BQ1A7lernDK+p0Y7HNHS89c6OsrU1JzQOu5EE1DyIKbFZllv2Y
ZZQbxEE271FrlkPKdmKTejjGYKiftO/T7YdbWjc/0hzvRhGN5i7HxrZFf6ervHsu++bJ9I1mH4Md
WLtKeWu3rb+zistPVUvjn906uqaK1lAXF5KwkW8qqP8iBJAsg/Bb6CJdxAlzD9XudznFdzyd8+KW
J21Fb7fk7qpoGF1PscD+POLowdE0cEOUgw5BTpCNRJWRCa2AsAiFa5ezNKloR6vskXf/GRRvKEon
njA/BiGCZ2S4bKOW+MBLjSOgBc5mMnLgV7ZW85K9o42AjjIZg3jFfApOJC05dG6qWKabhlYJsGCA
CjgOeF27p/0F3rsdLzfhLMuvcEKodknT7tA2weMEQJzLsCfrNbbQbHv6B/3RA8UC7WTnJuINYYiF
RVeCszVxazVWdF8m5qVSCzCTQH2dgv6jhipnx8VRygwGK8eCPlcPZUXjg8fPPqcSf11M+4eK7rtO
3eNkpgECIKxRn7JFfm8iyBZFpZUcN75uMUOQuOpg7znkozms4Wda2ZmbbEUvur3Z2BJPHLY023Ip
1m09CE18vhZJd7lZhRuntp6UTl9wQ2Tstq7CMBDspVm8LFl0lQXyeQjVYyz7PcWO44oLF6YJBxxV
jzeBT9vaaNbExjuONxSgU1zYmgl6Mwk5YMLmAc829REJqY9WfSDAQZjM7D2QrOJfaA7mPyninD5Q
imGLWSYKqfuL5OAYeeWrChZgpeaLbOOtSaZ3RccNtL4JEoXpxfs8tn9gDLIAFVHga6YVMHW8HI0g
qAVX6I7+iQcqUb5/yiH/3zT8r3YwNja/n5QjveX5Y3tz/S0ncfqUf2/+2jdm/f5X/ljBWL8x5yFr
4xYWZLQFvt8/UqMmAVD9B1jl2IH7Dn/yZ2zU+s2lCizgH7J+cfl7P69gLFfqZQNTgkbH+v/OCsYT
/xQbpV6CnCQEH1x2AeWMfxW58poxGolAawqQrq2sDi4TZBKeAeC0yjJRT7EZwVpqi5dy6O3t6PII
VSGDFSC1d6KUzoW8g4VIToE1OpMJC9wv9k4FhUBF4fNQmC0giOwqWcA/9IrnX0+D4wHiMcmZEnUk
ceiu4BzCk8DtIY81FOfNOC437rDML5lnTGuPyOMa/bnlLsTKPR5mWmaoLjoSSkFQDpMbEoUj3B1C
S0b+bjCorzmGveZq0GdTct2ljom3Qzd/mYVBvK2g5QfySQecXicZ9M1jbBM0gCqU54wV7k0XMy4i
Uj02Kb/srJBjVRiHuKRC3IVwSs5FIT6ILPDES7mHK3O5suvuhqn3g7lrJJqGpmBR0ryxfBq6rSgr
d3M31MGKUHl77Y7m3iYrSV/rOkkygkB1ecPw4zzEVcQKqcbTeVAmZh6WEClBzch5DGXBTzEDDxMJ
HhzGtgIkgO7FzMWHWMwPWIJ0nBlE8ZbKYBkPoaTxmxqSPgwVP4zIu9d0+IhYzx0xKqswYOkoiDRh
Xb4tS3o2Qgt7yUJS2KdI5mN09PsSx1eZbW2iZB5xkDvjPsQNBUhz/lbSRXLGPPjhL7m/r2Nu9EpU
4Q1N4gDVI11FigcbcSI7LMyLu46NMk4rb/E5m0KsCmF18JaPX9tycjmrgKgnfWXDxWF6M2zUijT1
OHAglZ6XJH2gevEKQ869l1NfasSXpJ+eFGa0HZs+d9Mv/r0iaicj5HFo8+aW8fl7Hto8a60QOGDA
nRWCnIDzUVojc0bc3qqgJR2bMa8JXH2Fu8ohzbFzL2/rpKeQhPaAL2MjaTCeopu4Gg9NX5ySMT+k
pfejzQl45i7TsseCYEXn9gmh4qaVlrwzQ7TWZC6qrW1X9Akw3HOZoAycK16FTTk0yy72K9KOi6Xo
2xpnqogGf++6ciA52n2lJ6LcmkZ6U2KrOHGptde1GzrHyYvyjaL7idZap9zO2QB6JIyiHeoUP74B
RChH4WI4YTYZYMGuZBFupj55lf6c7POc1B+1TmSesjel9ym4utQRy+WHk0jEvpJgk0ox9Ld5hSmE
mIvrTubebTGpuPBBwqX4AdlipFyG7yJm0jcSNKDdFcstkdIfMrLoweGQc277KdoIl8ZxO+BoA2mE
hve5eoY15eMJpG1ZdfpjofiRW2exNnmL0NgLnayycQdmhEw1LAOLfN3s7ICa4RDQB1TN8dDbqJjN
gpWcB+ENbBHs+p3OVTVsjcOhQiYOJm8XSNhAczNyJm39gwiKq7rNbgRo+lVrxmRZo2pcAYivj4GM
+UynW2pblhttxCb3iWU9bb67Cd/TdKYnWNdXnhEc3J5e767DoZ3QXhFAmFxTDzttuTEd0khgXzVo
HiAxCuvspcTD5lITXrP+vHU1dEgurjynihFwnKPoOmLafWnonz7iVuRcNUdbxjLzOVLtsQAt1MKc
xCU8PMxuAoNlsNnHuDgzxGjbu7DWrQX93F759lLvLbO7iwcM5HaAEaMEe3QvfC7BCkTjmBFlyjlk
bPqQ2zNyzNdwEXu7q8NHN45e4tDgnDpxPCi5yyoq5dax7RSbnDqEXciinnIrDvgxexqC6qTHReje
j06SXKumZvmjyNX72mclAPVvO8c+mnbIsNbTJ53boHgH7fl144ZLlvBfXBJgVh35qTy9txsQVqFf
ORsD2xJNZONXQqT7DH7bPm4w3blCEU0mQNYGJmosjxYxQ+0cEp8KNT6C+JqstD8Q2Nz3Xp9dZEUK
YOYDsR0RQ+sYpwyd0se2dy38jbws2ZTj0EQ7xb+9C6GenONPSRXdEgIw+Dgayh7UhPBKjwOPxrgz
IWQl13lZTPuGlgHNlmOBp7VbmQEfJEe97bLxdkzUuB60ypvTOe+ODmImLUGrXprvkCUk4ozFfOuS
CK/5QZBBtXrcT+oHNN2X0StRQWlOXreROd0lRErTdlyPloRuwhozPkumd0KnzqvkeHrdaK3aS8dq
tfiKnUyVyHWm5WwZ5PFuNgp8t3AtN86AMbvgwH2E4NnvOCt+xzea4L1gg0KUe90L8QXhOz0tWjN3
tXpeaB0ddne2n2f3sTWr27LSkvxsvwNSSK46pHcLCR6TfM3y2nzhPNocZt/7ZnN6XLGiuhqnssYL
m4ib1KXUl4R4uKf6w+JJbkEQ1II/TzBus7nvrDFiHWMDJ8Pohi+53hF0bZhvMWvd9ymQAOxgGeFk
YnWAZK69bEqP4WJ+txYPqS913oCGpqe5N785rf/S24SytRG5mSg0xYwf7UyLy71usEYP2NGv8Bfg
/md1vDJFcxzLwr1RZnOJ3BAwp5n3OxLgydFpuDklmh+GXc5GL+SJlXKw4rZtX1o/8K8we2L00EuV
euJhnE9g9ofZvwBbPQ8Jd7WBG/mxGjkh95NHP045jhjrh3d4lPVVuSwcPFMZ7TriFEmaXakuKTYU
1dJohrucMx4UR0HPeosRppA/8orQOhsU9itN+9j66d5YyoI2qnjZT3b7vY59jt7Zi9eRqHamL4Q1
rxL2TGPuHBAhaeWxQ6K+5VPHHW/FB14/lYxwhR9k3lpdaGk2gcOTK9ejVkYCpKH/LIo9SB5J/oay
Q4WMTf6FLc2xru1lM1V9jx7wgeucOwMgaMK+OZJSPfcAUkmWFU6BNhPjiSFSQSv3j1rxxlBG3VKn
EQH4cJAZcnEB5HOoqXkelg5PsNuSgxwfQwaAZ2BvL96SE8VSS7lPe6fCU0n2VJjTtnW5YVcWmBH2
J8hsUeq8975BP5s7+w+ZzsU2Y5gc+0XQH2JAtrTk0JLUiaN9NpbnIAQzJzJpbV2qvNkfpihMSt44
mfximTyfSme8axoKu1TC3c3R7XxLxbqRyNlwhNHzlnrmdTtiLg/pWn0Yl74/Q8LV5XXJdu7b76pz
jsGANSWDYkkunqZrBcxgyIbwZihIcvhY2pPUzg5z1nzXuh4vPE83qHGnDnDRxqyc13zphw2kR2Bb
i3yXdXVglniwCpIylmIeakL1leXigyon0llUwQ8iHagJdZmwhihlhUNpPJ6D5CoxcqKz3L42fW3M
u4FIj5bofog0/BGA0Fh9fsIt3EyBNVybPQ9PQWKbHTdJNGO5GSL3AnH9Wb+TWciPx7blwetMnks6
je/Ye95aqrIFbEmveOpJQ66tSkddSkrd27omf2/ikddpsi0tjTwiB8rYWw4CMi1cgj8wa6TtvDe1
FkR9Xgr4WfFOBeGPpJu/sZMlYhuCkaws7mol2N+V23swrR2WEgbVZP8NC+JjmfOfv/Uf/tdcivv3
Uh8d21+/1P+DDkSTWLL1d6ffyzeQDD9zlv74G38cfu3f0FA9G/sEli7OX3i6/nH4tW2fY6wE2S9s
ITCa/Hn4lb/5lvYmCk8iwLrad/FnUlaQvA3gyAjhmPxNx/p3Dr+/ii2ma0qP+zMdK4LD769iS5ox
dnKHAG2Jcn9xnIw6hAnHSjW7jMRTNTz/9Mr8XyyC/2TU09/Q9xxO7RRam96v33CK+qlmQyZWMV7B
LdjkfGVGOJybzqQTKVd4baew4cxYYQKzsUQG3GrXXuI8yL7Bq5erfFOKslurEux6SvIgpEdttWDn
XNVuLQmGcVSaHHQ9kEDkUEjYrUbhpau//0V+6cqAHEHrkSsCiQLhu//k1LMmL3AQ5E0G0IXWa7nI
beXa1SYYCv/499/q94aan104fDMbL5Lv6VoV0w5+ESg8u6visl5oO4PZ1inaLJcmORfC9SkDHXpG
+wF8YmE+tuS3VlHEtmvpa/cUESXrVQxnnKPHqozsg1cVxiWzCzD2cT9z4wmG+8KHxev387Gmb+s0
k0PYukPcfy+Jiu8iaubWTqIc/IKAWM2seZJWdyqwdHLPZHrHA8DsFHOUCo25XRUz/kh6JVepi0gc
lwIVolou0ud5EoyMt/j89zU0CbPkbZ4VAyWn5qPhzMlmlqyLwFo7yUtTDuyhUZfZILcM8u08rSky
7G852bWYEy8hdaxVLd6Eahhaq/xUTm23TyirnlR3E0XDDtlwXPk+9+CUAoumvO+m+gEb7tOYjq9S
Gq9OWZl7VvVLszKbhWJmrMhblmTZS8p+9QHcv7uxh0Jsh8T4ktrlj6gb8v0EXnEVW/XM+51Gqzlm
fihz4a8lhhz8jcOdaMs3f6jw6YMC3YEqG3EsWAaNZeUtVrd37KcPC9uRdQapAv+WA3DHMYGpBJwd
rXJMT0OOzUx6eKGQHShAnXWgsBeje0qLqNtmpMo/I2XEwOZ0B/LvplGB3BMumK5h5eIckmMCZ4XK
vliomyoxAObC5zmG/mDey9S9znL/kkoR7jMrjLY5rdq3okcaabXTGLwI2ZE59c4BYNZdPvnRe+1z
cKAUrefayJeTsdAJS1yoh0ho59PFGcZ+RwckhYYZr505ThP+BOe2mma4QjR97WKFoGRXdb1BUQ/B
VwTPY10/YCs5Yh+0kGut4hVHWLR3+rrHw0x7AhG5/FE1kblKG/8FOUIx8BgPRp8wjZO5v5V1Iy++
hQACg+RuzDrBB8LKdsrNsREF2A83vf0BKmNnNzgM4mCi/1eJV5816aUqmobEfFquhhFakuupq7RH
9IEX30AzZrlV87Dd+DWcV/iV2Y4bY062chE3MahOUh1Um+U11FWlsN0Gc/7aF4W547RsHKGaps8T
5MaDF1UW0zL87w0hcMggYRFwFFVM27IsDpQqPBPaiDalH97bzkTgzoerSmKCkwLRw4c8QpdBOGpI
HZKsFDMdb1VSHszZ/yoXFt6wUzlYps1cHxzDnA6wRu2nhibuO0vmRFqnLH7PgmShaEKT3xqrfnDr
aM9+HjcXAyCW1LVDqGvtm8NDVtAB4JCw2i3C+XBJ33wvgiY5RY1cNvQiQVvBUYYxy073STUaT4Sk
EgoSOYXDW3fOzM9PkcJjJA1IXtLz9l0YmRsrEd5+yWIWqXkS9V/8pCLOONcmIzfDGQvT6VO1G60j
JFb7yamUrHUdffta4ubZxq0wf6AmsEaVZvylx2a46YfqDNNH4PVd3v2yujMjm4RaAzpHWztAQZfH
EojDOSfTdIeYW64Tm4Q1W2zEkaI4eSnrSNH7oE7skHpz9oBwWzzvzHzsgsfP7xPZhoCWneSLDcL8
MisiwZNym31UJ8sGB8RTS9h6F0NP0AfndY8TmoOE2dE+EVgcqcbl0CfoZr6BlZzOiY+KcBCUsRdi
Xda59a0IH+VAejLwbq0+G7ehsp7tdix2lH+qDcb/5ozXJe3XZlSC1w4YwIXj4WNhZb6VDUtr0biP
iQldHYQnATng43uVwDaauVL44pwcVni26SNuBwiEAXklpvvOvWn78r6WVEzAr6JR1d3Vg8tAPMld
HDEScHdaxNcmtnBtcHxLxETpLY4YC3239Kcrq8/DtYnBzCKiBim17vTePBk4qsblcGF9ehPYqrxS
vOVjjRegsWT5CmYpg+xOs+a6ZCdAUZOoXma3aqFYW3WDRMkfaOZVPSXZqnGJXZlTDZF1ivJz7Bjh
3sOXwu0GWVz3JWxI8vubDtnlHDS+XuMBtU6TsDgMWmaPJJpIMKurnrMsblXfuwwVl30uuK8l1JIs
bWZfROi9GwESwqCFfXRKm8LI4mUuuLTXyNWSUpAx3mbCpjZu4aisXKZrumaTrZ+xCiOmxsdMT+Hc
pliXjVQ1p4zoY+b/qP+DvTPbbt26tu0XwQ01Fh4va4oiJVHaql7QtnaBuq7x9adP2fGxnZP45j0v
iRNb3hRJAGuOOUYfdYQC4fTRARvITne17tQ3HYl2t+z3qencUcT9tqQ50UhcTpuiKbyLmY/eNveB
lzCqOzHu25lRwiBbt4Nc2RysKdV2+YJ+jdbXQC0EPMbAkVy9IkaA1WS8UUFQ3i5u7F2Khs6ctPK/
uYXJESs1+5ss3gZj8wNJR/GxQONjuWZcEptkSM8mm8dbQcA2n/WtLkNZ1qMFzM2ZsuUcEyi520DG
t5FS053rxD8mpjt7Iegv494kg19fgf/tZBhEBb6MYCGPfZi96jIwMmxnG5gSfKiQ+wigl3czX70b
E32kjiMSWqVHlDccrS1+l24bNl64t2VYBWPt3sxR4GyiCO+XPSKXO4gmHA3RudDFfqA4dGw/iQy6
uG8NOEJeWsKLY2b2vXneD4Q2jgSHn4zCLLAjNo9DEB+82XJxTjoUT8B5S/P44sNz1/AqJnPrseRm
awD/ce44yjDkVybHz36J3xJ7QjXT+D5Syc7F+el7tT37WiubwmoUrvKaR9aPXIyyfdHSjSze2dnU
kL7GSxEBb8J9XD5AdQhh42G6pbvgmH36cJVYclNUv5U5A4JL83K6dbvk2qEyL0FAL5CYevE9DreJ
GH0nHL8kBImuiAnYyHzswBECrz3X4ws+Ye2tE9uwYUzNbij9/mTgKSYNnKwssRn3EAWOwL5Be+JB
VniRNUM9sFe5pCXcfZeekHUfjVf6Xqe7QKzM8RyHd4nYmztGT7Bl1RpF3UBsJ5xsVlxgrdPAiWqx
W2CW1qz6Z+pFh8mHs5XU+rTxo8m+uGKyHsRuPYjx2hELtiVmbKB7PodEOReJVRv+N4q+2LfbTJkb
VtJ4ulOxdysYfY+4e1rS5Ji/DbGBKywceyusf6impIa5HeojpxRMm0NGwcNsOMsdSRnT3Xexo1d3
bqd129paontu+M+ypdtxIZK2KId71THb577mc3ND8y0wq58TI7Z2ZcbTpqhi94yeNKPaW/GxK9Eq
nW74Wros0zsvx3tG/yyYTLPfJtBP9ouVqJu8Sb1tzSLixHHfRAbjyDIFJpcnaHtuxJXp7qIAmZke
3WVXzl5942S+uvQxVuWBRc1pnq2KQ1wCmmeZ8G3NEMYPi16re79yi9u5mcqveeX4t65XWscyyMiD
p4FpPCBpYmzVrOzeUjl+KNt8pDfagr5FyV4zc3KxksD4CKfUaW5smKUWzrciuvO1Kb2W3VB95Lwj
b2bDaUXR1vbMtZOenMBy7tiYTScYsjW3HGc+zXXnHgtaRPZxljo3baCbWwswAfk29FO6w8odPh+e
015BaUzcPNJ72LwHuR7PLEXL6ItZhMPJB2t/BGBhJLxouq6KNPPp82ANC4DBc62z1vrx2xzGnJhj
poiH3pinfeRXtDbLKW3ltBYPEn2e3s0WJZF3xz11ZZUQXwrbDzp5SF6b1nKPiSLbllPX03qsVdpN
VffNk2XkD7NdE/8feriYJlipfUflfbHqB1vbMMArIGi9RlE3puzogoUie/atZN4OduLW6JGAlzjB
W5d/PxL+NSfGQOiaNF2C2LI4g/01abeMI+MdYtNqzqqXSQ5CsA49iA8TIDv6TFUBG8/lObwGp/c3
KbW/pn1YyjO5M/bC8eDqFGfAHyMhlu5hOVz4s5cqNzCfNek7T8z0wTC4A+ng5sDhpGw1OcX8+lv/
13/xN/4LNAYJ5vzrDOz5a/Mt+vFHCeq3H/ndf4GnBq0In4XLKkbSrL9JUOYvhmLf4tvip9A/daZ/
SFDWLxT6mjgsbLAqiFSIDv+QoMxfXAVd21Mmn7X6D/0Xri650D/JGw7VuOhZ7KUM07Dsv6Qec3g/
ekHdysqYcQpPdZIdQqWPl67K8h2n9QzJ3z8TJNrpNietNrNeIvYFMDHvbVqLdkPea/tOG6obpPAS
37ZRgVV2Xkeb7qklt4pdAaV5k4T9TxPnwiZRBEAYpLGrDmy3VdSRG8WycTHr8bKEsksSJBP8TpgO
aQncog2xpMEh3gBYpOBg7GrkeeI3Ngu7T3ax12lvga5RBeVVNHb5nM3MUJn3ZVKWuzpa5g3sHTqC
Bk9flQV7iDq5c+rpXEdZeOjbGHQK9rlLO/j5tiyc9mp4Gs5OptBvVd+WlEHMMQUuC916RUHL4zIs
B2V11rTOwvK9Y96+D7O6pvOIf/xFr02yddmYc9cvczxrnE/gfgZQxresNBa1ZVOvNsPsj9V+gcEx
V/ONluXXoNPRkbp8XxQ+MvlcHEN9Cs9qCqfkAHTOu2huZX+prCBlQTdk735okES1Oaq4AzAFyGJM
aBgIp2F+XVSMfBfiAKx0/p6cJ1dx0FgnG4gAXVwDYQgT16Ej4DUaD/C1Guw9cocPwDYFc8J4e+IO
d+O5/lsE1GVfU7uEUzMGRUUOMvTgpChDvxlU/q7p2g8P9WSjp2b7XQUdh4ZlIoYZJ7C66STw9mXv
m5QaQq8nPVWyrw5S5BOrUE9R2S3FfV1Q2bWb6FGq15TNP7UFsV9jsb44fjNvhmk5VVnjlbulnHRs
MpzMmGU3DiwBH8MvFiCixBoNLsr6sQx+sXFi4KABNF6mJDwXQXujaY+Ju5y9Kb8ZOxqsPlHJgX0N
KoANnY5zZDYZyAWcnImLcBobtXaBu/IfDicIB3qeHQV8LC6FUex3KIDkCxlYmKOt1j+E0fCgybk9
juz3DByf6ya7z62x0oYvrsP6eAxws4w0Ha7AX8TbNl5+tkZ0x37iZXbpMmsNPBVxZ72TOSPju8R3
ek45Z8tTdxQcIAllwYkx+7Rl9hR69slk+jVrWIh2o+DVwRUcyvE5cpILhlySuL7xznTw1OYLOQX7
VRco4ZJG5dosOFrpQVY+lKlTnfOhevbb6LtbU/pDIZwOlwl5mMg1M0HGidMGLUUYgfYtgkjGVgHd
eQuwIhB2MLPDFKft2jLDajuYGBxNmFrMtxivNVuDAsiDOBAQY9iCV67woZoNknE1aZBCOv0rxy2i
yuCAd54xEBEozeU4xxpFhi7NJGW58GFY/Y88hGWWKbyGRFE9xAPgIRDSs63rA51t2LdC4ukfsa9g
/Wr0uxB+5JQhK8ZEi5Oi/7Br9Woo6zhJoCddqmNcRxRSgc8neYy73foM/hR2/djXzEL5qJcbhUca
oFvxXNb+uVRatAUITX4I+Lq1HVk8r4GkQvInZ2TbAJHKGl4yazz9GGsYImd9RDAJ7m2+4hzlum3v
U91m9M05LRlsxOvul9VX3OGAg/O1mRcn4mb5qpsGD8WEl5dqLK/6lnRx1zYOklpxIoOVP86UZO9G
SVDZoCRX5A9+MKCe3YROIrYeHvMpqStL8led+BEsjAmsAvtDjyc7/6T+3i7iYAjb8IX7a3xibflO
iVTOKgtpY/IRXI16oqJhfsXuhCdC3BF2mXDXwDAxGohN4qCoO/oTaqtstpH4KzxY5ygw2UEX70WL
CWMRN4ZyWA2MU8H9cGFkCWcnvqSMa734OOKFbf0s3g6+p/M2E79HJM4PjfLYdSdukNnA/lHrbG6n
5M0SxwhaIOpm99qJlyQTV8mINkfW0P6RItqT8xqyqyUulDrhzm9iTAFRCF1ZvCqc/+fVIv6VWpws
bo13z8UHQrZweOR4nKwWfdx1fXfsxAkTiycmyhmBQ/HKDOKaScQ/Y4iTxhFPTfXprungU4vdxivI
/eC/YQw46P30tceYM3HLw8FSkvSqgu9uwVUN1DHeaC1mnck9V7H+xRGnT293H4N4fzpMQIBlFgKF
6dap0pNJEOroji2kKL9z7xdxEVXYiRZsRYo/ahKf0eRZ6ToX7xH3yGAbiR/JEmdSKx4lKjfvcDTx
FRP/Um70B18cTaVSMc4M+mrdiU+S1s+VHiuiF+KFgpdJe4D4oyZxSmlEZ3dahHsK3wW/TVk8N+Ks
ssRjtYjbqhHfVUJ11imHhL7WZv+bJe4s2p9uU51DRSbOLSPEw+Vj5srE1eVg74pxr+95n/nTsH6N
PS8gEzeYU6PHjxm/rSNWsZBMzaptym+e2Mj6ufnAZJbs3Tz8jgRirl25hDKxoAWy57fZY63SxYPW
GpbtvoAzBv27SQ5xAQKyE19bIQ633HCevCyJt6E1vMKWG27ANat9J864STxyhlFAAkvTEL1Ovm9t
3J+6T1sdVyqR+WiadhTFpatG/He9xRufgRREzsOg14hVT9f875QWX6KsOWYLlPchvgsnin8HsfnF
S4n/CNqDOzs0ESSKeCY3Ik21ewBP94VYBtPWvpZ4CDsxE7q4CuHVRQRK84+S0t2taQL1N+OAOT/G
kTjOFIqmaPS2559Jqn94GBhnjIx6P5w4GXDJNTUlqbr4HWNxPg7igVQxx6/R714pO4xXujglmTsU
3yCxT0LQK3eTeCoNzJUco8ijiN8ynOHSMpRz2RPC2lOn+LPUDe1EmPdrDgybhFJI+Zm4OCuH8F0d
nok7wmkSp6cvns9m0McVPMFTYGTfNC2i1oFdDb6UAPNsyFoSDMbREx8pyDtM+5/eUlnb69hN1cjd
5TNCpDvzTx1Lat1x2MzEpZqivZ3HRfnwfbldO+PEXXCqki8BgfW1GUxwAus0vhlE5G14iWDoaali
l6nKlSvA+440FbGWXaSrbpMr64Xygvq/5Uj/X6Ah+oL+3Yj1/z4wkS1/WvN//sTvS362wPCwqWN3
TYJlvw9Y1i86Gg7kBPdzVy/I638MWOz4WfAbnmXBn7ZZLv7vgGX84nr44hWmAMV6Xnf/ox2//s/L
ap2OJbwCyjIZ3v9aEz8GSpVg43C+dNy7U7e8/pqry49h1dn39Gn4uxgBa09QEtXLa6aj12H6G0qm
r1VuJcbTjHEQ3Zv7al2E3cEyln7fh+xsjKQ19jq9S2x1OyygQ/sRWTzESomniKt3p5KyoF+Jh7Mi
xrIlYVzvR6TCFcWo9QZjDaAHDnbUuVEEm1FA6yHMj3l65nWtZx/RzCYgTUTSvQT9dEzgr4Lihmgf
j2hgRshaoo2PbVWp3eKxm+waRFu3NK+G2xR7L+Q25lU0m2he21CdyXHJDkYoXeVDvkDag8nIznha
cAxy14hThriY8lsKoLsz2z36nQHNVAiYkrME6N+Sv9Tyhk4YZ2dBHxkqB6guBtqOt3DdO8a9IaMB
vD7Kj2SvYbeQ+jrOXWaFH0vp2VNUUfIyKQrDrWqnTxE++ekL6TSOxJpADvAirXlohJuh1N87nHMA
KbjzOGb/iCGMXK9Rh9swHx5wF6o1xPLoXm9ZOjgB0W/mrIfRKMpdNAHMVJUQ5dTsnEEA0oGCiXhj
s7fjoRp9n233vUn88wBsQa2j2Wkm4oZdfiLpvmznNH5yrIquQxvrXdeDUGyn/LFf2nQTDPMJRyV0
Kd0gm52zBWLkKGibr5S4ueq7MKg5bXXWMG1GbUKh05bjGDTpOtVx/TMSf2+LEH3S0X6Mw/zDYnqi
0RvCeWvyvfGG+6jqKD7VfWdfwLpjdWJ2+yjTX8zJTG+cJv/Jg6o8BBNx8Ry/PGfi5KliKmy08Fvk
xD9N7pqOWbx2bneJ7fjA8+wGAY/SO5LhmaMTcYgvzTDf92PdwgOBCaVDMm+AH03UEvJpaqTrVbRl
e2E9616jQQf3biouFl6lk9Z7AofBLZbyDlz1PFz7plSXqkSxtSyDMFKcXJJ8oPXFmLV9SvSRFjxf
uy86l09wbNsjh0O2AdlJn7P8ELVMLyD9iJ0AMw6t6B2eFVimQbXHAdei2wyXplKXQdWU9JTu18wE
yaElmbef3I5CiKkgDMCeAA8JVOv04qXhJe25HCrr1uhhmvDoXfXsDV10ltq4i1zaUEFBmeAL9I+s
LqIDqx3vG1ZBdWsOyN8kCLN7Vg28ysUWdEOqe+z7k5jyGUlyNny4z76jfU0BGRzyHo4nZp2EWky9
3tPFVUMp1LbNiBOb9E+9Vto0rsIEpqSepD87c4hOFVhdsj/LgU7fJ9ZR7R4CAh48Y7qrS4TbxCTj
OdvFW5LUEIQDbWtyRrLng478gh8Ea8WiY0V21XRp2hY8jVXHx/pTMrHcb5NWo6LYVDpdO5FWujKL
LtgeLLxN0LgBF5+lW6JAkWk9XmZpddqq+pRrsKvucOqaQCxZ7ocKWccsPCIhKD2l1FWVlAawoeN/
Ndh7dRGGuMxGIvKIRRwNYHcULKg+6d66iEoBzVnwKNTFF8Fp1jhn8cTp1wg/PfcLfnTIm5+JFXYb
oqPFbhD5qk2sV0iW1RpuufC9EbkaC1yObaCfR3p07xuUaKCIqWbUNx4UEQutTFfkEXqRz9iJIKTZ
XnqoejhXoxwYgsF4ieUIMXKWAM0st74w27u2uurQD3Bl1Y8BINp1ErBfGQ2sLPSfJrt2SnWqxbFw
EMT7ESmsjZbTTschBDs7ViNnEpGZhMqxjhAF9IrxkIjgWx17yTaywOJS8/5dLeMXcwYOF+JeQW8A
Yh34jUf1TFLIUhGTMTlHH5jVTa1ZDzZDx6q0fTwhNtUt1GKxYq0NcxeUHIfzObmmstVn1wLO1dbT
h0J2/nXlPKnOPhE44FOKgxt0shkD792o9pE1zDs75tuHcWASB0GuilNc42CW86Lr+t2Lhs4BPKwa
f1AGQU62g15QeMWHESg8tfqQlutFjAqNhmVhHtl9l0EParfDYYMPnH74lSceB3AbfIX84hvZJffF
1eKOoA1eiLhh7zWVS3EwMEro1D+JUfapEA+FJ26KSHwV1cxSmZbAZG0ubBrY94PDdKyjUH0Onbgx
ZhAlcGxq9hXhfS5OjSa3yDZXJjah8T5yEOpmNcKtnkfv0Pa8xXz0CDtz2u5scX2AsWuanDuHGhiA
k3BPmLp+zPF9wXvnsZaLdSQ0JgCXbroLkiI52OIracVhEuLTPbYeWbMxJSEn9pOUL8gB8ARMomZR
rIL5FsZpczZHrz24MQ1Uhlvn1yl1X30LYczxeIYR4aeLu4My3HfbwGTg+O0bwkTYpxDxEdme6W6/
8uKyHfPVFdBLtIl67TIt+SrqpvgAMpoynbbyV8wmL23KRqgxKC1OHM175aUM3Jwx5RhizxGhB+2b
baIdfPV9HtNBiTFiCDKSURpABldsPmh0+ZrAK0S1yNFu9FLFtBqNzcaCc4fha7mOfjOQnCW3m3l9
vqIbvFt5Yi4ycBlFYjfSVUjZwcycm9njx9zyJet49sJx4KmNugKapyR1aA/hS1TEt4zbnCRA1L73
ytWusxH3d3jUNhFwDK468O0J34Y+bCr013HdNfl74lWySwe0JnapPOA6MPSp38egKLb1mD6AINNg
1IagPvPidsFrHSbheokUt/hAe0bYdFeQEMI7T4xapVi2kiB9ZjLjmwxUbjU4AwYXcXfZ4vMK23G6
HU3CkUip1o1qdH0XVEV9k2APpAhr4HrtW6r2uoHytIjFpRIfGe4lJmzY5ts5tzO+tMHXnCjjvq1J
Hi7iPoPjN9wjWWgba/QjyB88iEZc8OFU5beuTflZZpmvGcQs8ijZE5OVczbE6jan5RtO70Vq2aaL
VqfWXkv4FyI8v8dwjrapWOYSEb86sdFxO8MyTfb45GUpbm2z+5h8oCe/mkT/u7D6m4UVDx+bEejf
LKzoimv/tLD67Ud+G6coCqI1yvNddlWm4u/9YZ7yYaWysLIJ5DLO/HGc0j1mLWzMPlzXPw1Tlhh0
lYHlGJe985/MUtis/7qsch1LMbWR2MN3gAH/z+vPtIpndh4aiSiPhQ4x/ee0mqrLPBAo7Bf/dvaX
jPsSl04cI/nVhoRAXdo4TWSiiQfxEX90ufFdJKXPSxDGnn6LvPGueVG8XQI0BccugB4kSDeeZHHq
rtjWLgLZTJyOc7ayd440leKt0AhCijYV0oDCLZeHDtjNSSPLMQGK2ZLgG+ldzaqrAudwoeZFPbUx
ZiI6eWCqTMZPYrnJIS+TGv2RBBaNSuPWiDm+4p+iogPgc14fFpXBeoDbcl9ideP3JEOX1NawIfdI
eDnOOYd6P1IENR6N9gUL7T61J+N+DmL7qLeEtlpPGukajehjbbpbzSj2aqy+5QPIGgJA1D4ntDTO
pp+9CEJO96GNJpZ1U7N6El0Ka5kOgN8N65SGMsgrKaLziEkgzEmjoA1NmyVjDaMq681244Ouxd9K
bUI7TBv64gcqFx2dhEfB9pEsVf6la2Bxjar8EiXj2+IPT0PvP6UFdmQ1pES3uoaXuzi0F0UNKyVj
bWaY3Dwv4x3h0bUinwRuo6D9tjhZc/zqLxXbHW1NGQsKUgJSb2AB1TQ6RX8zPvRu5LDC1wLg1aOL
Bqlp2BV4fsOjYu8wVLdmb7w3OdbZunnRMxu1uorec8wjcGx4A6PCYLUS3lYtg2CV+eUmwxB+XjT7
0MSc/KgSGKnnMMZ7Ky7SjW5gmhvT8tLkYPhSyj5XxkiXAWo7nFWDfstM99ojH9mjN07V08IxBa5N
OOJgzvetYW+6Oer2XFZvvgZjgTv+Uzb12aH3uq91id25wKAIw7M561DcSZezENjWjfqWjdiHcmfL
uPXumoDcgm5Tm+bzSJNQ48C+TwTIMvIl6Hpfv0f5ey3MvNnFne5IgaNuPFWJHEKL2T3ZVT985PUI
UDHvK/iGEWf4DGNfez90Stv6lC/vGdRxkqvu3pPRcZIhskNkG5gq3dD/kQ6muiVu872t8XtreZ7T
YuAOx3Ic3qKupp2xhDmxSiarukuawMM8ziCbDC18ORluGxCsWE3GE5tGY2V5yY075ZepA3nkUIux
hQ/jbRZm5aALwKbBQjkZUcgk3YRVrjjA++e6sN975m1LBu9UMS4wUZfPOan/c5sB/IplVA9zRg6L
6Z3CMEo/oaBuuOijezRcgsLFhLWFsR86PEFQlACKVAiwf4oDqAQwKMONLsJBAHyGIx9iQoqqYKAu
GKgMQDV/xCI7qD4hTUahaNjzNPSJ4HFQkPNPQgqDEeFFh5uzzvtu5EjvXG0UjhKlIyQb2oj0Ydsv
oXI2Jd2Wxazwbo8PoCzhO5ssD3ORUGDfLLzFyCoF+sri3zufcotw6zwra/ZWMcMNNkf96NgpwKtM
v06zZOOSYL5RFFax0E/jY46yE4MNu/AX31MRfXzUH81z8ROC7WR+0/d0e675h88KxYgoJNKRiEiN
yElmRFhOBKZBpKZERCdupvY2L8jetowaDF+IU5XIVLEIVjnKFYhGxTvP4ckUWcvUhH4mUldMqPCg
OchfkwhhQWbpT+OnOqZEKLNnQJDwGsDPeJw9eFn+Dv3CvgfndNR655SguZklAev585hB/vdDycmD
TINz0jJoU3Iv9zKu0zZ1r01K8+Zi8MeZChMjO6V14H3iL31SCNwxioFdQSOBgZJi2s0ktasli6iY
OAbun+mxI2jAdohYBF5hhtNLZ2JCNC3X3amIFlPdIvfuDg9LamaM6EO/LT/jDAb7IdrOfe4DYbnH
q/m1Ka031kyELyfdBUgxPMZh3O7qziPKGZfl7Uwz1TpLOOZjJajOUHiGjeH3wc6lsHLtzOPCOoin
YOSyk+54oZ/bNy+YGP6opyXnw2k07bP8TCr1sUXoODg1DGGHelioeuUqaYE/WSzRzAQSlW895z13
RBcWbEHROOGN0GTu8t+0Vr/yvTJJIXv3ZrxcBgSF2yID7zeZGBqGbkj4dO1vc+7fZpW97WMOrZqv
P3uUoa6dmJAkB4IfVDXRlV52D2GDDzTVMFSNS8rnn8QKdqa3i1symloZJeQNc9ZZ0jZfuLSzhGiF
RDu2g57om2okrms6QXvOugrKs21u8opGIuLOV/YKiGO8GZjIsUEP3jySuPDwqqsu3XikHNkt6SnS
ps+vWs3sC1xNk3AfJSd2ZWzHKb6jS4jpsQOZgIixp9EINOrEoz8KSdm6UDzXBU2dOM4JJ5RU0zca
o3ZmcHWCHEqOCUaLlzaZzEtB0Itrk7UDBodzlpdf+rH53oPcqNw+vv086f33UPw3h2LHk7XAvz4T
rzFkfi3+jNH59Wd+PxSjqODEskHVUCNv/F5kYFgSCSSNhv1JfSLk//dUbPzikAfgSOxhsuK/8Fb9
5uKy/F9YCvADtri7DDky/6PG4bcgHw0Q/5rA/89JQqhNjkc8Qgeh47li8voDKXrWo2amDtpcRXX+
xdKpgFJUXa30Tj35A/ZWnoirobXhB+ju65B2nCCT4KEdLRkW2R6aIWUHurryW56IesN5gbK7NM2+
8JrX0ol+zgHZbzMhTQWo5KVoK4IHXfzxh7f8/8gnOv/Xr4F5jlnBcxCk/upF48wIlrqgPiYjTrDx
6u619L2CtaoGnzEft6kjNidAlhTuWQgQVn9uMKquo1p7CPL0pxVz+l8ucY+NnmpbFKWYI25U8Vee
s+z8MbqBBJluWtN+4JhI2Ee91S4LSEd8ILEXnQq4mWsVtD/bJf+uVdZ46oG2rAqvfi0nYdi72dYM
sL87xU9LTEJw9bld+c6TkfIXwQzgP/SMLQ4yfSe4MxN0GrWvwX5o0Hr0LKWbsbUeNdxO7MATUDeh
sXFzfFpDYT/8zfvJQPZnbx/RV+nL4ERhuv+ck+zLylaLIyIsFjzsNtCIk0djcqDjd4IukTgEr3oY
i3uwCDfU0h1Gz0TANB6gjQNVWcJTmxkPOPU2uQnYs8Cip32tzWJFdii2qFXLlpcuN4+c6LcqDjZJ
Er4R2ZGc+hqR9Iuf24cxJQDQDMdgYMnfesaTBpSZqs+QqWFg30TzX1UYxywuHh0VfCU0cz8W4Xek
Nujs9j4atZsSYJOVQEDFtL9QDPTv3ye5Ov5kgeT65FvneZ5kPUEH/vnqWUamw7DAwtG6cbUOcFx1
03ieeOlDU9yVwfTrTfhfXq4cTf95kFWOjRsUJyfrOcv5ywWrl+5cZ5WHFN6qnRbUD4vlrkp93NIa
clfAQsA4SNCPDYlYsLRV4e9JtzCNGTPXrl9fFsM+99KG2RfWW63ZDx1I+7UzOXuzr3XqbVN/nzj5
R8d30IXAuqmmwmfODHLvXicGujIDPC7t2E43Jf1FG9PvyJ9wgNqAhHxt1czGLOWyczz4oQHbkCcz
NehglaLuMqytdeygWcURPbNxk930SV3j/WQJwAmUVzXzR9zEARXgpKhuZ/hD25IFxqqUonCGYDwE
hTbuLZzSVjztSbvii7N5HY1UjXe9ulL5XggVBaBxaxEOGYZNYcPd76SsfHKyaFU73lMpRea2VJov
OR1oPv8/MCv8fJlUn+efJejD4q9jKUZPaUg3ParSOe+wjpX69BENdaOZ1Ucm1eqhRsk6apmEGwSb
KhXsc9c9jhaosMhad3S0xxGs94a3Fivp/A0kfM63csaCCSwRVk/8Hd/2mT1P+iATQEsPfI2WsQmh
5z66dMTrUhYfDqh+Pf3xLYm6S95OZJaSgMO1yfgtdfNJ5z1E9M+7ffGcSCF9RTO9LZVco5TVt1Jb
708icwSHJew5f5YepCTTPJQKUyCEqo0RMSUM84yWWb5wpF0I1bFRsJqnBk1jhTD33c/aV/hZ0Sr1
nVsF7xZiE43rwMS/x5iQaX/1aOeNsq2ewQIxA+fVXUBt9tWQHcWut9IVWTfHD78CMoEGohLU/IHK
NCoOkxXvOy0mRC6+YGPdmMaSHbu6qjbm6FKky9lR1amON6u/DO2EKNPVVz3JnV3b4aBrE/uKHQUT
Xzm/jH4FbYmrwnZsbkh6vx9DVO+455A6WlIxWZ3yrMj31kxSaYYaC+z0zs3Uk2rArrELfZvlkJ7W
zjXq9euc5s2+88YzFLNgY9sEQ8fGvbV1/MLtFL3XmKVXY8bqKdXK4TBX5dtojNqJ6rMG5Xl0Hyaf
ZpA8TL4jM8N26Vn+uSyB13wxH9pUG7YZZcZEXr3nELMgq9uJ22rh3Exl+9HkMCo8hAkueN5y5Bg6
I52KXGrRbgzchZtCQngwMlZqyv0N+BuWqaPdnEbL1JjIaL3Q26CivBGS3cUZzX6dUwp7zcs0+VJq
PSw9EB+rBX7RJqLH9CaHIPuNt8X7Nus5/Kvy1BQV18hi2huclFSVCg2UrBEegJz+17rk9wzDiEbu
sKYFIVXfjAaQt+mlGUJx1T2beZts7DnWD+XSVBe99u0D0fhL75LRtKtV3tfnWYNT1y8o5nWcMtCm
dXdDxAbyv8YGI2+s577VPYrFbEgsbbCbjOlnExiv+CYxiCKQ73uKktdmP9N+V/E0MuKPcNSDDR7z
nV5Xx9ap0URIbWE8U2dZsR4JflwhFHD0oczsscwsh51mcHTZDrPUaZHypN0xKPGdIr/gCrKyA/7N
Zu2Xz6qZqMLWeKWGfZ1HAHMxIunOHisydywzNi6Mbz6zMBURXnsLdUY51zaH45zz0Y8NwxwZxmvt
8HvPWVLuOYhom9Bc7tuApRKykzwMC7VlJQRtxGw/ynJGrFoqj/tVdp7xam7zXGsPI63jG9tIO3zJ
ZGKmpKIBmaULWSZgYhkhvJx+RijR8XbWDDrTWVSjWSFBmjEvGXufsW/diSZfQtF4cFtnk/bpEzAr
qJ3F8GXCb7oiCWmdW0PfzTXdaV55ME0qpEGhVjV8fmho49YRWZJ0Wk0kkDq82Zp/Kjb3JxV68dF0
BgRNTK8XHO9M2HgL1rMIn7NIoKi37Gx4Ra7Io0xXFkc4xmxXxNO5MOzdTOCcSBC3EbgNxVbTqttJ
ZFcfqg1XhQa6BzT4FhvpG60ZyLSyMwlEurVExM3gqh3jEL1k1jEfiNTrdqyRY5F/ScxjmDAryWDB
mdJyRGLU4pIFMqQKxir41Wva+r7jH/5SM3cpGcBKGcVaPTcv6ed45riihDCytTK8BTLGYRMsVyWT
3Tzymccy7OUy9o0yANpTEaFbMBTmTIejEd61Mi7WzI1x5vC5yCipf06VZsq9Kyg8/ajL5DnKDKpy
bla9zKUAEQtanJzlWjC0Fp/TK2Ns4Oot3xJKgyknzLcB+bDIIbMg02/OIkeaB8j61jCOEpmSAxmX
dQRTSqrHA7kkfYdpOifR0TzQZ86XOZt/dMKzpTQXFu8yM90H1U3KeM6d51aF5jdW/8m6c1i35zLL
B+g4t8bgXiIZ82Xe96r5urQu5r5iYC9sLPUKHuez6S/w7Xk/UwSEGMcC9Al+ZRdxQQH4PbTIDVTv
ZmdHFIhOtAh6LdP1J8ktF6UCO8P7LNqFKyqGJ3rG5BoBwDk0Dl3UjploNZhjf2s7GUtWtlU0RVlG
w8dvGfuqb96LWLt0JAHUqH8ZPO+2rXYWcmlfveo9F7nPCjRvkaZ7swUCCDyzpHy2zbq9rVGD1DbV
yaJBdBiSFx/mBdLWE3FFaqeCsD1kWg1f8xOO4ZUUpgswA4FzVyUQvIeC9djMkhMbJqu6CuSX3058
5FrlIgSHzyoPuXg9DLBlRZCFrPj/sHdmS5Ia69J9ImQMAQG3OU81z3WDdXV3Mc8QQDz9v+itX1tq
bUl2zrndF5K1hqqsyoQgwj/35c9zUnf7aK6OjG1vOtM/xPNQ8lwZ4rVl5xRFM2rsF7zHYnhlmLl8
b+YavsV9BK4xhtM72zvPX4YeafHml/6Bjiycr2a5B4xermfJOYPlCQ2iwiJRCfOxt/JbuyLeMKm0
vgODMJ0oAKjAWdqvIPuM7YhnnLCKS3VX69xj9ApgGgvg3o1ZjGcgliftQN1L8Z7QnwR22mpzc5fq
ZF7wXFzP6cSnkgaPtY15tYij3dizuVSwPTaZYKY7gvIiOFr1G1nhubD8uAa8Ob243SIJD3TgFsY2
DADEMdLHSQOy7XqKI1iuKYmKSsxDtAp6kWywgbOHm5Im2Jdjl50AyOptIdzrzL5VefB1Fpxhk5wk
ZDZRP0AW8UYRo2GplkfL6F5IYm78fsDd0a3ifN7V2r4IZR2UatmDYk2BBt5lXH/CuE06usIc1vmQ
Jt0xIOrnDi2Gq/66JfFkheLg6uR97JMbrD1r5ZVnUw8PZkOBEeSdrtw5Y4p3HKIJYRgm3yVEs3pK
9o2Zv6eL4Znunk2eVJQTMU/w3YMLgbGIbTI/0X2nrVdtDeaZdMRVVFRcQfreSL2LHbEYUtnVjyau
QJ9YLG0lQcXFTMN4JR/TsryMbbQ2Y3kS5MqbCOYqzv+1jL0DC+jadYG6u81LSv50wfKuonEJa7Xf
0tH/3uXyaRw9GgbENYUYuYeTZwitT1joT04GQWZm6jHeA4t+m4bwGLTRt86K7qAOLYd2uSrqIt5O
/hHo1i2m+huao3dzt+yop22kqr07eTuE43ezaB9SdEhKPnjaUvA5kdWJMtYC68a2nYvW8TdC52tR
u9SQyb1h9juv2zMA2zmNTc+0PPoGbea+fVEN0+zeO4x4WsyZcsZ+eHOd9g5v98VRbD676GA51Lmk
pYKe4mNzThS1RtqAnUGt8Hs7Z/dFgvffS9sDigKtCkkL9aV0jS04QW+t3PzE6AYDdURvy2iOcGVj
HOi+Mh5R04+FQ5tIMLBJzcYp/GwSFsIBx9w6GqsaeoxkBLecOh1Xma+MbF5ni6tUN0uQIckwB1o0
fjig7MDYUpMcP9fYItdNzrehnB5QZFIGmzGKbv2aqm8z81uMo+0NJpljA36e8Pv9oMv11DmXIQBu
k9DoTKsZzYzyKAU17kPyORUMLfK2epMjhR41/2CP1HMT+cvN5JzzjIJCSe15CnZgNDHytNetiRDP
KfEFYi6jmsG77mfj2vG6l7xxXvWsodSN/atlM0sdNS9ltyD6FcuPpfj94tzjeczvSDzkzhgEHTFx
5P9wrNUdzr0oT87t8lZ5tabxtcF6FseskoMfkZaaPPFsEKPn+Dhlp5p92w1TlFdr5jvXOrgujfjT
ac3p2p81l13jx+emyT9xqNhbHHU0ibXd0O+W/80dpm4zikl8o35GXw1BjtXBVOtpmVtMtjySPvik
yIw2DllfNXV4yRLy9HVSjJhLG6N+BGmBQ5T64gbbq9W/1O1ssenQ5kcmCJocYlfWahtYmfec1BLn
Gk5FdAUWqakNpv1Ao8raHuuaRYNb3Rmyj5rjDPDM+KTGNOPMOWJINxa01MJcN0vPOeIrMVCXJCtO
S6exTH/AqhubCQzhqB5j6iqfkreYtxH4KWVomYYrVeFYW6cWHYptglVPPve6ldwumF81HU0YBFdC
lKTk1WSthyG5d52gYRilwyN5roTXF1TWDM3d6KoNmvbJnLsj2Ali/9rL1nCnibsolIo6LOMd0Dyx
GuoJhV4P486mAJlVtLmUClv9bLcBUBROS1ytbNe63jYO2qZbcBRK3I7tfGtj+GGNdsZNKY03ZkH1
michAZQyfB9AmBAAAERI3ZdmT+jkBOWnBifTKxupcWk+/RwHpj/ufIroORIsREyyaVNyG2KZAS4U
QI24xtC0rOzOnZsNB869Hz5YQfWQKFXvgpBXdOXwWiR44QakBCw+aU62NdjbbXIVGMN75tXfZHFv
Vem2nQJ0LXHW9viUNdEum6Ijpm42NQ5QJZWDEomvKcXktqWH26UorCEPJxuyShZZlikTd8HkXAcc
DQgFyfMPheu/sv8/yP42ZhRE97/W/W8hn/xR9f/1S36V/f1fXBiAZiAt00NZd/lmv4a3xS+BgwEF
xoBlO8TxoRT+O1tg26BYTeramAzIAHHv37I//6fJX/JHUsH8v/EDXV/4JBv40Zg9wAX4o24Z9Pbs
wVaF596KQzMZkGnZBLZ+Q8FU+aud6i9Fyz+LpC6WLBuOIi+1JCb++GJxqKWHsgaYkP0epWT2MY0v
daK+Zj2lWKbXPP7uc/gPw4D/IJEuLwjR1rX4g/8jV/G7mUZU9n3QR81iUSlusag21H+H9C8yUqb/
pL9p7GljAmRZY+CooRDZxT+wFpaq0T/KwssPAJ+RamgQjXL577/7Aeq5HosEfRZdy4nOU0qpqC7m
4fT3v+diWfrDq/BeUn2A9QX1mctmmYn87lWq0Baq4Om4ArPaXRSn5UsQKkk01zTf//6l/vQLoTkv
Orfl8I7CD/gp6s8gKhuKgX4dum+CjUFSYsuDvvhXhukvLxTP/ZO47aN68FJiuUGkXHxiv/+VMk6F
cV4rZr5pzFwasO1+XLaaNvfMCvHG31pV529ofEdJyTisdoHfbKOh9zaovtFB17ad7LtSIoKNgAKG
kbyySPgGNlDZBiOMp6Inw4mDq9FyjZUjIpoQKXGk1lTIdCfT7macS+8zKvA/A7tbohFdsetHmd7Y
ALKjsWj2qODFjaGyBZe7pBNI0pJZLwoex3XyHcpHvUVoybZRbKDKNInad3PJvo3mHrzL2OfdIk2p
51OO90XoGRxQEHtX8OCIElA5SWoM3AFHUw6OJ28UxdfeaLNnnU0WLleNnAnRpPcuJqybQxXizVjF
Etxjg6Ue3hi5vrZUVKB2bsfZ07stGIcfKjMGJihttSHOmexEZWMEsbP8OSf7frBDDqRd0d2ONsR6
P8RABsqNpmdGNzVKxdabIv1ipJ1+Ch09H2ygVPeexBuV8vGw63Q8+o7yxqqPQ1PY53py6XSqdPVE
I3ZACqnkLMOIhme6IvUht0r7y8yr50kLHsw8SVPhk/DDaE52LqQgzg6GCvIdzDfrAy969WUIhnIf
wn0RAOgmQai56zVzcTtI9rPJRZG4jb+RGdvGSlYcE4XLd5lGTox57JXFBT6DsR3Isxxqd2JT4rbQ
u1eQbfjziIMIHAGHzpi9VLseOoiJAgTf8yDTyj5VMdTBy5iFTJJAjDts8RiCgJYmqkQ/7azS8E2n
LZ3udtMHe4odqTkYVZSP1wGHVKzBNqjHQ2AbSxvIPOFPqP0iC9cMFfRV6w7ecxeF4QuVXNON5Vuy
2sZkesUKuawM14gEs/NUmk1o7oNCk0v1vSKxXlKOzV8LSWi9893iFDgBzvzQ1sbGIPUKhAPjXbxO
2rAyQFJTCm6gcB3SxVY2a/olwSMWxyFpRkgSAWhpi/mPnOVwR1/3UnrIvIGN90fhhZ/ArLqtSe/I
1sTppn60h87vOQ64frHCscVGdLUhM2oKT3CtS7Suora+yADff0Ll8lBwSMzaE71xr0ZuHAFa7HDC
rDNJxRmqSLQJwBpdN5Spb9Kx1Xd5l9WrMp8abNi1vi7H7KlabIBBlURbZkPdnqZYzFzYBjvPfBO9
B62DFPJW+zMQ+CrLttViPgwsVZxJ09jIwBr+WzfmL4Ntdoc5TqP7LBxksWL/T8gm8gJF/ofRl5Vu
+HQ6SIiYJxvsPWtMH/foQ/W1UTMAdQYv3LUwIDdBDVUI4B0Zd9Emh7jP1I5tO7EAmgK3jVAd2236
1yznRi4KrBGixY6LKlv79JdUddSvtaCTtnase8+gOCpD2fIXYZfqPGMV290HnLGH2igSeu1q8uzD
WBibzAktuJfVRbYR1/KiJcdBlLar1higGvVY8YNFeXYWDTpe1GhPE6ONXO+eO4mmrUW6ThcRO1jk
bIrAsQCg3r2YZVTuMdn1l7Apc/yb3N62OwSodMH4oZP0m1JeC0GLpIoD0rZflPaspPmN4q2XobWz
tbSy6daOrGe1yPVeiGCkFgm/XsT8fpH1p0Xg77qM2wskKlDVKxIUHIttbGBWpIhCSbMkHZdqnI1h
ohgmpb7YKAVdtB2N57KKAqqdZU5JRiyuwihI5jU2Y6yS2RjGOzU6mzoTZbTVNfNlNy3CE4OG8kiI
gEKaXnWHVBv+VuU+trXYyq5sJd66EBlbCWQOEfvu2Wd4vUuEAnMVZLeZau7F/B5Gcbyf02Ba4fgo
HhiP88KD5b1UzFe3c9rfTl4dEdghGdiM5M0Dk8+bpeoYJzP5SC3p7PHy+uvkqEtQRpcsDoDGW8gP
WYqA7nLPGcZwzoN6OICQA2sVN0vuo+NdxsOQC6x6ZMmve4qNV5lIBpgZjl7ijNF6Lst77reYeB3S
lmlwzf8wofmydz9RxRZIXwVkw6zTHuw/D+EFofnk4YMDespeKLX98tMQQ7XLsQWizSoiBqVPBQNC
8m2wjCd0SUWP9OMbxzT0uad+gUU2GPf0QpOmiMWGs2q3HayEAhc3i4qAjIJ57HqwAZGHw5S8pYQQ
oFP6kFZObTv7HqDC1sMV5W67lm5VoitQW6t5PIra+MDW+BL3wCKsvNzBpiWyBCjjex0Hz3nfXMjM
vxN1+mKa/ptomGf0Q7jGKHY7l+6878zqXg3JcZyzT+E9qJocPQ1HJyOxr0o3vCRpOG6HguR4ZFwk
tI9VmeJKZWPuHheqkNDi5NNqeJoaxVyLFGBefi1E620F0rPRl8PJqYfd7CiKjIxvZVTw21Qvvmdh
de5odRnTR9QBvfbgPJLGw+oMfBCshsJ2F5l2YiHD9/MRYmK8AD8Ws3UxnHkgrDLp0uDCXmgbMcUj
ZFbp625KH6Xj3pM0su8oDJ+3YsDu7YfnWYwvbsiEFX0z/iDl2DCmFfGXHB/bHnubsZc9PB2XlF4b
jh0KtzVfxQWYEcoMPUJAK0FnZUFaq6xwy7mx9YTA6d5khXqNkSBOPtPAfdjFzPREOa4SVz9ZFNgO
jSY0Fm0ptC0Pk0aAzn1gg8N0wNsJQy2Oaajprw1XnBJX8KHM5wSjcti++ika4UwjUO51a9Os2T/w
8hnxKzOC+xvi6IEe2GQ+VnamqLmNXWGFuFJ885Dsty0dild1NuU3Xkw7ZjWXeyOgGbIHOXfAvfTM
lJTmPxqOb9m4xuyRNQXTfvaes5AScbKmW23hZurpPrj4+JrWIZU6MNCcdB8WWJXTJLQ3blVWD25t
Nrt21u2RrgqmOR11FrtKe+GNYcyafSiOyiIau2cPn9Rm6AA+lmGzsns9oCkExgMCb7m3s0m+FWwv
knWS6OadLX1D652y9GOcq/Ro5+rs0Rx0lzvzg0PAm7jwcKW49LdN3ftbHbuwC033EI43C4t4XwaL
gDMhhWYWvtlAVKe0II4bTEV28rB7rGnOUseybAAG0sK4bXsAW7jOml1HudFJOkH3LNohYkfoJoug
2UCggCAM64P6HdFOd4wWb+bCqS5h+ZpzFTAkBV2RgIGCztRvTNheaxXjD7DG6AS/aPFaxTHuZgeN
y0qa8o3S5ehI2vUwsCps7GRItoxjEL1tJvWit22oqWl0XTRVc3BEiIIh64wsWtptMi2gjgIEW7lp
uXRO8RkJDcoU+nywU2nWHQ2nAq88uhNCvVVf1zV8SYwq9pssM/klmMDbDR7e9SmmZKR36w4yT1df
YaPsNwzEMB/L7L3k0bv6cVz6r2jyD6IJR24O93+tmay/5F8+fqoc/NfX/CqayF9s00UZQRqhZEC6
/w4Qub/gQhMoKbZtm4gn/9ZMTEJHNqdSC+6CT18hX/P/NRP5C9h9z/RNk+APx3HxP7FK0i7404Eb
gyH6BSRYokT4DH8+cAMacHrs8uQUJjf+yp51oThTPO/kFUaKeIo+lJ4bHAy6vIepBQY+MjxgdU7y
0oXp15jh+pYzy3DWWdgcJUVQ1yIanZdGlMU9VVYtumjsPiYLQGGc8C9ym6TDJkYL33nZyHKbZtL6
aK2x2YeUrHdtNF/J2OQIzPkkiXe2M/hUr/rtxksb9QqLKH8ZFSneneAu5rnoDJTDFnJ0Cb1QVx+5
9Yij2rV/wPH0rY3P4KoHQtngSk/kpZUMr0avNKFMNdGh9id5CUPQwNncBYx/ldoHnWUR3uC/alz7
ewaDatsGCzNZQtsLOB/fKIUBPeXvm9iXmJszrGArJWrnLigssSXE+sUVnXmXgNLF+sxu+VTX0pf7
NI7dcpt3wK7TOQQYZukx/x6HRn9Twgo/5IzkdnPJI9x38juJYwFif4SBU4GJUk5ByjCJakw4Htt5
Yu5YoRiFeLkFHsmzXzOlr7hy3kdtqy1BlPuydF7hEmfULYT1potGAc8diIyO52sP3tJW9Tk20PbC
iyioArM8cCBttxzl1GIQsFcWdifsavGjaXg9q2Lt3DQzW/OIKdYFgwSbdNmBxgX8t8JJcT2U7TtK
XLKBYKqZh1PdWlQS6j5i9jZvx+rJXsJOViolW7ncnWies52bidMyQRgafCLNp5Gw7HFUd3DZh6M6
QoFzMLdgqIEe5AbA4FZCh98gtqXfdUPwNZ988w6TR32M/FAsXtfK+hINrrgihRodprh1DjqonYOV
pekZLvDw3BoW2zAOHZuJegKmXqPrfU+nBBN85KnqVKTaOTRmFfAKkbjW0gzPqdv3K7pJ+D7U+jw2
vMWbqlTsMzq9VEA5AxH1HQRiapBDLhsTMyXBpyE6RHKCaMFoLCwr5icJsX0i6v2xaiQeoTw9cyhx
b4XRWw+ZeCSkzwtJnofbjNd8GGnIY+6dQldaRR0xYJrdmFDW3gjsa7AIrTWLsQGm1iqZ6GIKOd/z
OW/msNoF5niG3vzVyyIMPbREZyWb1WEEDWyySV2eNzRl3weKRM0QX8VOhdk+Ee9m7u0HY8TQ65Ae
LJ30UXOKueWedm/VYM/HxsgEcAV1PZq4hu2KyeFccUjzB9+/9htMMY0oqKEnHH42uyrel6lu1xbN
ZER0ch7ZAkJRRXXZdlxa7JMOew3+jxGTUDnu5mL2tpE19zfYCChPUJ08tFPr7xOTcZ4W4MRsr3od
agamQ5PiKR7ouHADs6Mqgw1BYk7FVYfp9HU2iLhUcX8kf9CsaP7k9FTRWcpzNGH7Tcrf7ZPorPqM
Ei3F9N+v8ZiVwn6uFHsTg8NdIXG7FI39UiH1kXeupi9Z7QVrsxiSdZgG5cnW1ouLC+HoVAGtk7ZH
wjxUyd4hY0Vevex2Rmq1DzM+AXQo09ojl5nMw0K5Ba/L9JnwzJ4Y2nTgQsgJScrx5oeLZeFzDriy
VmlPsDocjHNchcC+R3mbdeVXSE4TvuuRyJUb15uxxaBdJWW060DTXdut99ik6TeHkjZMD9zuUzJu
+gBXceiRAHRH41Hg33oyOYKy06k9Z+Xj5+kUnQ9RhoJg5QzbHCXdM4mkcBUJvn+h8PvVTsCILco0
mtuTMbMlobICl3j3WuZ2eZhVdp+QpNsi2HwTpNBW0u2f5onrDzBv+WDZfXnVOka2yhUWRcodw3M8
CownrZe8lB4DTTF54Va4HICjMuScz1EZJw+A0mH0ejZeORvttN0sKoOTkxN06Gzc+jgZWirA7eop
bdOY1W7vysUzbGTPRgD+r8rD9ibq5R4DD6eKySM8hm1h6b2iDi74Pvo0cMi4hUKhPYGDlNMolSvu
I1al4lCGVNDXJaUObmcPR8dujHVk0ZXFsL+VyGnDcJXYojuXqE/pKmTqeXAitIF1Wmom0cownvLI
VUfXiuvT5NfJoyxH9SwLUT21RjOj1qgse0l9QIhkZeQbZAjjXGh7uBAjn/e1EeFLrCN6CsvoHcXW
uJqXdY2Ej7zMlcNBubL8ewhDxXbZPqxz23rs7OgzMCzrS9eBNR0tv3uBzRt9OCyE8aobwgRA2kAV
PDvcGF596hPnWcrPGz/jxBIN6aocKnMtG4rrLBt3rZ4r3qXIdrfShKfS1jRrBOkII3NEpwBWwXLN
9nuBoyAMdkGWHaAF4CyVkcnyqt2L17ceHjOcRcFY7Qcnk1dBCaSFcXl+KTjVXk+hxxHLS9aWidQs
uIPv+HnyLQtrTmelE51kWOtdWbDQzs2gjvnMn+CEslQ2gjUXWdnioxyLpy5Bgq7kKPaDl3ZcSz6b
EIj83sH0Zs0ocomGesgqFkZU5dbFzq7YpTRxv8laanillufKld7FGXQrCPAqazd4lrUTNjZ+XYoj
5AEHxGwOXK0e1dYbYdbRYRs8s1JyQZbAIBnIcvGOWWC8thwHOJ5O13ULG6DLWYiMyf0C2W1PJvXN
HT3neghcSB8TV348IrWReemxwjFHLm0eLyQxl7Gyp45dZMC4bKbwvhVWiIZcasn5y3Suy4Rfa+jE
eGtMxBAEIE7mx0W4qQuu4v+eD0r0zPkfzgeBL01nGcf99RHhIfma/DRX/e2rfgtUwRjgdCp+tK85
AcPL35rZlqyUCGgbAHTOcOy3U4Lj/wLjjfMDY09yGktq6rdTgvuL4JgAlYCsFXwCYf1PTgl/GnbC
OWDi6HAksSBsL2mv30+w6sgtqGRkgS8HIpksY81K0RvLwoFG/K1qE/5lJ6d/yKEs87c/jAIDIiEL
cI7jkQfp/adRIKijKTcyMlZLOwtSFPfOHo4wUnShwcGI9iCUhzfFLZtjlRKh/91H9B8mrn9+eUrO
4D4wGgxMyzWXg9PvJpHo0WOv5pHtVps4xIeFe0XbZ/lYzmP9WPhmv084vVHQ7dJS1Ut0/b9/fevP
7zoDV0tSSW9z0PN+zuFMQJkKNwz6VVOE6CXocoTtGbtImSzGoSYYqPWUVL13Zf3oY89n8cZwssbe
nB3NqbS3XVb1t/YoPhhnEbseG3fPmcf4+PsfdKGv//RBeRAC/YXM7ttcKD9dHjRdUMIeMLGr+q4h
yy3Th9kYEvjc9E2tXFAxNzPz4noNnMk5dmnZPCnRM+ZyK31XD80nXytuTSdOrmPa5a7dBGuVK+mX
4+p3t60Y36g2gohDxd4lmf3oHybb9uIM+OOVBvEdfwKnY9oHOa3/8aNuYgUdtuex6g45DrmObL1d
4EgcDBMun51tTRLsKjdwOrWCUpJy2bsRha3xazpkANbKFDNTkIYxbdtSAxhVgBrmbo8TDsfVnH8J
fD39y8Tyl4Nl6z/91GS0bMlomWqOJU75+wvUmwMXPKzEGUwn+8aq5UdZtzh1sFqs0iJ/Ak0Ox6jI
6EIp6nmtku+pZXf/dJUu781P7x3rDMsW/ZBYA/yffoowndAvplazrcbw1Nc07dFC88KwbQcAx9ql
oVuvZAR8u0/ip0Q483kYZ079tHhscS8Z70GVH/EIW//w/vyHy5Jli5wfd5DL7eP/5AexEgOOUCNB
AioCR13N+ErW95k0upMs44/ZLdlvT8TEZNk+cOBjofG1y2AQfEnUvjPPv6N+vN4Zno9NaWwYUllz
cScrZmuMBz8MtOrNBHL1Hy7HHzf2T2+pWHwyxEsDFzLuT5djneapwjtrrlRjf5u97i2rdLBh6V36
PabrKhmbne0VT9XgJFuvnG/zVhGOMd3bv7+xnZ+1oSXg67KJAVVDOteSmHp+f4U1bidnS/EOKj9L
9mUxPEhR383pfKADgMl2Gh0qgFWr1KLYjsMUs/hM78y2ec3S5Dt4pnsWceNQeqT0IrOcaBcP+TKL
tzrgd1qFoY9+GiTPDFa+FZ1NUorOc/abZOvjQsZbZm0XC1c0trFKHoo8//CI4RI1a5KdNLwBc5+m
FcugSIfq7TLs/c3/4i3wPAwpNteSbVs/vQWTFI2tG1evtI9UT4/KrYbr2EG+XTejfTIdZdy1XUFv
10JXno2Dbeb8BqkBEmdYoIEjWM+i3Ln+bHH2cgZa0T7AbTkgeh/Rzj4ZuF10Y5wSXT6z2G+iuvEA
lhcYx9U7Q8KbwMnudThc0Ve1zzDGrehxjeHVs+wgLN6ZcRftwMyZ/5DK/DNdCGVQeFZgcglaSzrz
J4uT7txaQDlYnr+h++B4ZGqoBgihHuhqMzKr2jdhX36iqblPiZsip2HQMKllXJeOiRcTvtrGiAOB
n8CEUYSh+tNevMDAVFDSRlnva/hGFFGFqVo1LoRlSuxBYVWj3CF9mw+lObtnzqGE4fIYGI1r7bNo
XCIA/vCtEokFB0hNZOMS4xTU6Xsn+3BnpU6wNWcYrTp9aDJOgoGiaQ26+JZ2IFBx9UzvesLA0Ili
7M7MI6waBr0/+/inunhrhGnzXAeGOtiMtsgHFenFbuctYkUIqJXPMpkxRI6g4DgM9MQ7qGXYjDg5
dpYYBYi8LDx7cae3TjmIXaEmjuITIT+snDeTU9S7th/cA5AcCgoaWqLKqaxvOAuNWO99Y5NYo1xF
NRbpwAtnGMvT/OA7A2G6mUyBNdUPowhucDXXJ8h2zlZ4qXUJHULuI2LEybYGfztXTEVYFZtj3Q57
Bkb1TgrmYsT2JFqJXvcOktg8wFCb8muBlX+t86hYZ6O0vy6VVFTaMgbp3EgcvUTmnPtCqldrflCA
49OtOfXukQ2IBZ7Wcx8iHyBnVVMEZqT0141j9uMXco6hqb9LQ4rPUdn9Bu9nve16m7OSjeu4VwUq
q2kfqyp0VxNFc3i8F9k3wyIAiKNdTQ3REzg7NFZUORmZCvtH45rxc+lpTSC3JSRhqeZliEpKJ0k6
rWKXYoceyPq3thHmKzja29nqZ87Z2mo3Mg4lGV4VZes2YxOLyFWzHrFzQmzK8pfOy91Dx1b7ogDC
bp1hoCS2bUmzNOQESN471dZXYfBqz5RhdlH61ShrYrzUIWb0jXvyY4hDuoNx3xTrEPjRbuaAcQN/
hJBq3fcAMdHInobWdTczEfBEiWlrD2ra54NfEDGEc1WU+QCHvmkJM0G02zhNY9OpEOabXDbJJVce
Ax9BJq/ZoBDkezMcoGYFeeJTwuAMiWTDVU+3PmfVU2vA3y+kOTEuDCHxwb4Z2cKwXR+GjsgCgZ7d
bNbVQ+qkzZYhRnnEwWnsKlvdRNBgPPI8OeoSlYYtGlBre2/kmdSxrS17NZMHfg0KZ9c7jI1lCFDP
NxYPGdgn9n3XQ50l14QbHqokGe554FE0gfnvCNKgOochJ9g4L0YofG1gPY6WlneVXcfdbuq0PnvC
zV6TKfk0MehhxJa8hUi8XnxdjVGHAssK/JqVZo8FKGOTCd2UuLxqE3QEE//lMLFihUP8DfuO/ZJO
Wqxh21sHo/adkzC8/DaLmuhk1MOz6kK0Dkamd75yTl4hyGEnnV43RlKNK22m4RWUsmlLsItcYtDr
S1zp8MqsibXC6aYcuquMETl6EK+07DkVQ1K3/CL6nAMSmqph7+3cRMQQVIigkUAQzXheH5M2JnNi
CKvaOObENVYbVJedvbqazRXyc/hul3298/ux2ngE9d+Ltg8Y0WZccL0YqQc0eOhF607GzL+5IB9N
lZafvB18L8wG2kDHoNMsb8gPcm6obmAcT9iHWFSnqVhiLjLMTl0yEc9I+vA+GsJyj18JYcNWLbTY
kLUKP7C6QG/OjmGnaaDwZrG83U4EXmpqjWDt1IVJ6XSpMGc0NttdkImTty3ThmdASDvNNx876Tmr
WMZJCPt34xxVDzaZt11K1c8aCL1z9OCnrnSnU5fJDPdEFoX8S9eubmqh3UM81P4SHGXhwTezYUMc
HZUbRVddQ8OqbTfpcUBc3Uxt5+KKIn9ERUu3n/sRVlrkPmEpDxqKlFgvsphLDlwxA+Y0fapnlrU6
FOXXJJUPJaMjgGxIhF5QvzVjQcjM8KyjSwCYyiVNqK8DobV30kQvaCsNgaMvGAoL03rk2WGvcc4M
h9KvOTFIO9vjWyyuBq+acG7CPccsMkft1vUD44mlBMrPYJlPXUnmMlPqqg3D+as9+cRAbDe6qsZa
noApT7eudid7U1kmFSHd1B+o6/xiuIl+zNjzebTQZppxsCebnmtM0zIzAyY9OyYn041RMnYgwFNU
rz2S6rzWVJviHxsydU0+g7zXiHp55cZiWLdW3uElMw0mTYRp/ENjuHo/mkNIozQs5PtGpyNhKEJO
/kjLU+cN4RufV1kzLig/Ujh79xRkEvxvVM2nD1JsyiCkQASC8STM9yJrSTfUiF1fs9ikwEGnxiM5
YbazDn6A7RSlubeiJFR+CqefbgNl3lgqml9C7nyOOHYY3viZzOIDtp/uobAaTv7OzBM1CI37vizf
zMkgNB7UtkWulWQZnpfbqm5uRdrKaR13ZjZtpJl4O3RvWK0DwIR9xEfH+iWmN7KZ45ml8DWJpH3o
HDFwGNTfEyTodZFNzQVjLnczh4bPVOUgzsANAIjTILla+4rKnOabxsq6NnJtPk2DXBIpDlBmLGn1
xq8Nrt/K8lzsgcJfj1GiqcA0w7cgLT6yvmSTnMzVR+guLo6qXFJguj+5YSxftdeVx5izzEsZkIHB
TLYRTWffVXGwyYNObKWMD0UYITtaEL7+fg9s/XzE40AMXI+gj8OY+M8te/E8+aUdgWXUFGvt6j45
SZOjXOUsiOTGYPaqpm37/7g7s93GtWuL/spBXu4TDW72fEiAo86SLMl9+0LIHfu+59ffQdtVsV0n
VUkMXBSuEeSgymVaosjNvdaac0yBA98j7AL+nFbh7ne7o17pzLWC8nZbc/OB4y2HX9Xun0sUBfal
rZuUJwYqWe1z6S5YyXzIuKP7iCc/k2Rlbai2v2O+5y8yuBVTojwJPwk9xX0tff/PBBHjL3pIs77w
Xa+Cb/T2i2f7av/hD/OXLuRp/VT0Z09lHVXfUEjjv/x3v/nH07/byySY7931Mf6Ot5/d7eOnv//t
fF88PrnJ/n3C39jMfPmx12amfWApyOmpXRlcESuhUDS9NjOtA8T2Nj21saASEGb4zjebiDhQaedY
UD0pVugj8a1vkgf6nJRgJADq3xwk307ByWvd/DM61A99E5kmq6AxSneP60W1xnbWu8ZeaiQmWWsu
ZIzQ2BYhZWvoI3ZvtObM182EaAQ5nw62e9Y1/q1kGRdZUq/enbK31/RHUscwSJOq/PvfRtLrx7bJ
y4ugt6nbZLwp1NYfX0ShNxK2eb+krRnvswjuIp4bmT072Esi3Nmr+sk8M42bKFP3Qa+cM8+5DlFb
TkzRRRNfhHed25y2abStIuN6UMihaQJiA1xjihTiovOJFbXZX/JA7aeJRTiSPZbK7r5qiLBxVZZq
bYx3k6ITq0atnLbxBTHOFuXMXlWiTVd47GFL8VTV1jG7Me7+EHk7OB2CAKLkpDbrs1IEYO1hYMgi
O0EgQQMyRD1vlOyN68dAVo9Ktzi0dLAejLeIlUWS5yjFERUWmThOjslPvUrd8DTKRrxSYz+UWADC
wJ3nhCNPQ0AlPNvyaVdlG2E0S1MwLdRarMXakDHtxvKievVtjikFbVgxLYl4PcS7ui0HhQ4opWtd
uVMEnrQH2rPOsR8bvYPUZAc7hBXXVJodOQIUb4F3q3vSUVsFd02TUZW4GpSJUJ9qantGVhWXiBzs
aEKSZFhkl7nUwIsQnAlJlSM0DOHO8aSJPjaKHDUTi6oRyIN7dcFA/sjrR9xo0FxrcnLiU1LTIDNP
dZUwpNjMJ3LFiM4zruseDKRs3BbgLETDPJ1n3i+6GX9x6RumKSvGaOBhqPB5tSx9UyCEK3kGw4tE
hMJQllM2ga/+TJvlPEAYXtVsr51AP0wTVG9RHGvTn1/76tgOft/eGvHHioqqfbRrKXTXP176BjEg
bhDiZFacYdNIpbEcfMTRkdtvlJgI3Djwm6nWOxopwRVy04zCtMquspHQJDHEnCTsBinQd+z+KuxQ
PEtRDE5tU8Y3G1sXRaFcVG2+rGXfXOSyfa7n4tINAHXjkVQmdViAlyrnI39gYvX07YULCwRhRq4X
vxoi/PDsfHmzPKIszEyKTb7OxzdbDIPTewO2cdEF5M+n2yxJhrVtkrOim5tY6zAS48VRLPxBeatj
LXYfckEYRp9YmwYxxIRcl1/09fS/+gRUXWYJ1pktqPKnzmjWpm7hmT0D+7FaVdN6l5eE7fBR6dOg
iK8Gsj3DkeNPDdmE/Z0BIEuXLpBHqos4RXZI+IR1aGb2XSand9wotErKS3VI7qI6XKMqnqHVBghb
oaBusd6FEfVv2hsZHbL0vBLtXRCLZ1SpJMpB5UcDid8ClLN2YrN4kJRCGBhs4EJLMYuk9VEGts7F
sluStzztyvC5V0d7CCJXXZYI73a8hzHGU4Wxonm+SwYMigEFT4wWSa9Tzn/ddf9x4bYEYzpCYhUd
K6T1qTnLsojbuOfc1S61Q0j7fwKkNyNFJe+mdn0fWOpSGYI7Kh9eRAqOAADSLI2Do8Iy7lkot3UI
3f/n95T5eRYwXmb4y0xLY5/GC/z0TKvN0lASmXsKUQFQBH+jQbQ3cQq62PzVZjhJbF2GWdrSzbPT
h0a7AmQlL6BwLWXJeqglcVx5kEKKNNj6vrRJi/rYSNLDxMWzIRMTmpnOPByChzyrnzOtXAWhhO/Q
oi2ABGCiucp5NQ6yY904DbAOh3q/SfvwvArPtaHZOLr9VCrexnUY57FhBQ1G/PwUCcSu9VFoafa5
ZXanFNxncd3O/QDRkY2zuKqHB69RjpKWiMksI4nOkR8L0Z+5hPf4mJ1wDQyndu6tpN7caySeTZT+
zHKTky7M5xV5PSJCmBSl50Y88BddMothov/q7P+4oNErVZGrjaB4hq4f73E7Slq3iWntYpuywMFF
d6We0IGRjy0D5ZYdqr9YQscV8tMKylRAtXSmLqhKzU+fdpi2jj5Ql40lM8+JfsxklcPdy8cbVepl
ZdOG6fsjLf/lVPIvlg7UqIyqkaXyX9SnHzZPsItpJ3WY0HjD4cYtc2RyFevxz6/nH9yu4/uybGY3
bATZ3VufTmlOTdZKLstmZsKHkrBCGvRXZgH+4kueGAgVK1WZK0jOllmoDFziBNb/4jWMZ/HzWbbp
kwlGgmxKf4ASAoyRFPjLALAGFFZ9H24Ifz/uoN2On28QiFNROxsZ/aSr+GdVqSGd0rxw/vPXoY1z
7vevgwkf3QLYODw2LR7en1bryhR9ZJiY9dHtczH3JZo5tFsIlqjeIR7UK0MdZEZ+1p2a2e2kxHgz
gQpi8JQXFJdGcyhcUcO0Mo7cqFjXRewsrNEn0Ms1Xvscr1WKoQTnsGtyfJJ3WrFjst8cwia9qFER
opIqJlJon5t+eSpn9lHgKoj70Tt2fEBYA0odJqP03BbJWkeyJHDrzjBWdLMug7iTZmh5FG+JpO3K
SDC/hYQn/OKeoOD7/IEJqlTGFTK7ewIZqDM+XpuiLT2NlMsM5yPofPZhM32o18y+SUrJBRt8D2ok
61pZbrSkv3AApQRZnxMpy5hAd4o9cNBHDH5IZjrluIus0yDu1p4vrfJMvQwaYKbkFJtTXUoWeOSt
VSpfStiKfAWj6eACjAwQ3pp2vTAhcwCvsN3DxIKmVysRl6dXesasqKp969J4Lz0Yle4jHSgid1Mn
OeKZWiy8gQ6MbRLDRO5xf2UhGgfWqnjeURg7BUZT02d7GtNXmjRlHQNX8e9JZAIRFGhnppziwgmw
etqpjP2dd76hqx/NGi8l3TIfvDvFbkmKoKGjH+kAJmY0rpvrLumTO4Ik1GM6d2KWZbJyCU3xMkVR
oHqEj3HqcPFobWdea86gHFlaeEcjGwC53Ac3TYPlT2C6SxvFWaatFqyyRj7Jes/Z6HAJ8YKh/euG
O8Z6E7N3ikOiqlvGgPbU8A2V0NSBKAalREFpng1ktabCPkmSC0MBGpls2aoco4VYGhqiL8VXj7XI
bHAIkv8sS/kdLmMPfHo2dxg8WRWskI6xON2f7M5yq6s6BB03RJ50hiAzm+d5Xy0UxOzXkRzK8wDO
bSj3FmY4BQZf7w4Tu3eaLZ1DZot9hKKs1ZaGNXLITXoxdnfthx1dWyxYnpCP05RuXVJx4av4hzoN
6eqgKf3UzxwGshLlTuYjBGb+LFR8+kLKZwXZw8jUblX0Mm2nN3NdDXcG5VUjvHsQSGxnRk9dR35D
WbvXMRE5dG+JjG9MYIKer2wiQ9zrusCtW2uPg1xvO79LjiPPmiuxdxS1owJVPiFdYYp3iohrwgr6
iPl7OrDvgF91Rh/4Qo31a4hNMBI0THVOfQdB/CGKGXQbBIeEDCSdkb+RKYeMR55ULwaTH5JKIbwb
ufIFU8zen+Qge0krTaDwt3eMeSDDdeXcwWYJy1+bxZ5Gp77yd2hsEDv3DtJidSaIvOP10Bv36Q4a
Azveqdp27EwcPbXWbp/wUuMhugoLsthKjGDwFaK+mAWGFW0CESO6EBq5EqnjYJSUsXGpcnxo2mkz
9aOoWSQW/TQpJBADR2+5ctq2R4BuoMSl1Xjo1Wa/U1oZTBDbxijhPOrB4M3Zl1dnRdfAiGxqfEVG
SCMfs+q08pBDK7U/OtBdGZZnz9Sw8PZ+r4fLWImKxwxMCROzLL4ZUl9cskNwp8A8G4Yekn3clX47
LaMoJoaiQLbr4O+ldBSzWE7uM59AO+R7A79MJURCzyu0fJzusfuurHHEK3f1EGfszOw8XAwO83Ov
ARM0BdOENYlzpKxdao+NYqLLbRq7fjAjLFZ+a1w37Tj04olCihutXn1V+k6/KqrAXtGOL2e258lL
I/Hcm3QYmX96c04PooIjkZCJ4mhMRBMZ9SECXPMQ8qJ96NNAVrWhhZejkT0cmf0WYto1Ohimbmk9
7BuXETwylGNMW84Ml0blA+ZXASRrFXOlSiLhQcLSzv2WzWVewLz3KC7gjB2rTqHPLc2hn46XdEyh
quRzKiss2FR+86onOy1GxGEGyZEIxMXoBS99cWwjQl8wfVoadfic2faFppfXsNGQkg+cLSykW8PR
rmN3VMUYOyZHl5lKvnbBUJn9Lo9B1LO7xo/uUqYeMzwyGyIVbqDVEMBoZiee7/ezRMDmGeRIXaSx
SotTZczTe/UDo/E7R0h3gcfBVPSZtAhA9DYlQ5QMfmije4d1pNaIInaBlV/Gbn2MAAXkY63daxL8
jrI4V+gHz4dIvy5sGydjVRI6oW2gAiwGnSFBwgAMU1k581zyK5rBmQRS8KxWTKOHttuqZbZslPgp
1zjXRC5usKVeQoS0mDiK7LhFhp1oujMRGFVB5dlPiRtsB784Yox90+Ezg2TlXrY56L2g01mHcjyz
iGdOU5BVrKhxgEWQE4NHdkOU33PhoULXZPtJDxkGINpaSL2HqYH1QG38NYHsxIsBueMqOG2y+LRG
sz9PEo2TXXtLjAntpBgRJjDVmLA9D2Fx0vgBPwzvrddJrBnMw5EKGg7STUMpn5TpvEjjK8bsNiDb
3OUZoqAtY95Uwt7UQZ7PmlouD+OOiEPSkI5YUVERR/JWbq1iTn/FW3j4yxlnp4jo1WGrwEaKIVnV
6klOGHkmArCjo4cYAci0FtplWxBH5qWnYd7cUpBU7Ip8qKdp8wR3S6wHPdh2mp1hpKAGjGVlx8V/
q9r1RSzSYtkY8fkYTecN7rro9HVmgIr2ZR2SqLhqfOPGS8oQgRuYFrJH0RcPj54mHpl9+xMtr6+V
yr1MA2oZLe6JkdVIgsjgnvXRVSaVd7RJt3WknNmAy5uYGs7EQe0PZJZELOc+uAhFeSbz7F7rSTYL
jWab8Pk0BM/7TXxnNcG9J1c3jW+dg4rASoDlKA13uWZuKtq2eAmLw5Ty1vXjC0+3r2wRnETVmBpO
Pp8i+nMKR+4LjwjNHgCj0QXPUZ09NiDLmUvsU7xrtPayZSjaRV7TGSDee542ZA5yh9RKqICsainR
iruhzhFSS8k5BARCTwXahcRmN+GUUymsL4KsPA285tpsOS2iCHouXgCDoqVu1Hx7SqlJX8ioloGL
Fs+0hr0VtReqyczSbZ/ZtuwwpMHfbmkIILpdBipVsa9f5SoAvsJAnp4QfuOJ4HEUiM8ZYi9SekPU
9QVGUQwyuaE9Ral3XxntvWhs7Jj4PSzBlYEGAHcIzt2yXqchiOjSak7CcHiS8iafpQF7SsiIy0bL
5Wlg2zup6Z7CgcR2NlbY4tZtV24iK7sqtOYudBv6BgYY/qaXb1LJ3nGJX+QGjSEH+B3PZu6VgVam
nrhPekl2HysEgqjQuPDlhAk0Vv58cG80z3mu4L16MkVC4VfT0ObRksXZmfAMKHwGAcutJc9yFd+M
PxbKRnsWxcFTEoDrZjOnTFScD0dFbZKg0iP7dwhiAbR5FZemMuGJQFo7qvRpwV5iWnsIUXnOSjjf
KvTvvkjWEWfhME6lZM4gKSRZBf272pJUTB3JQwyLSy2ntEyw7noaA/OwU0HP8JAxynpmeC1WpLhY
D6ntoaZRGUcylJw3frGMTOJq2Rds5bp/QsF5JErrlm3acVroG8XyL2CvLz0lwZuvFZCUJXOZeU01
dVVxXpbdsxUQceg2NAk4gwpv3aucra5Ao9RixZgif+LmaTVIx7KGf2GQr6uqjCZJkrHEFuG+ccJd
SgLCxBg5g7GqBNOs1e/VJj6D1kGTObcuTVxU87oHJZIZ9SPmA86pjI+9MRPybwZ4i6MDBjS6mPlB
9RiOQl5A9PENxFTKkJp1RG8z9gJR0rGZT2H0RCa8vUG9IJbbX1lOHl9XNKpXtUD+h6iFyZ8fyNe5
1Zwxk1eR04y0KwAkchPv8oJOmcv+b5LmVOdy2l5KmTPsFN10F3kVD6AQtWBrRNi+QU54bFdrjNEr
W3GxGuZAalBLcI04yqOTsiIYnM8jFT0iq4vaT2GmBBeSrMcwccv0yE6VgU2aFwXxLE5x82FYGKrr
PBa0382+50g5z7cCkCIBjCS8UBAgImeRjfAbrQTEgqs0hKLuVr51ZPst09sypFDxOonYynZ0yWeZ
rq7Vgdp1Ult9MYnJ4ZCmTmYbs5BQ3olpmBlbdt6U6gt3wQd4U5hVNc3K+iKK9D1C0UmtQkuiARzu
iazJdqXLkiZXbPQM2QT6AXRPtrx+1iMkmwo7vCgyiEaNZ8oTOm6C2k3VJ2IgDaKXWPt15zpy6EwI
4a4s6zR0e7YAyrBhilBMIzgxu7Jg10CUI/DqIMDI51M6dLLMFtnLthTy4aRgSj+JRu0pDydtdNrc
mn3aziWaydzb/j5JvWcnjqvjwcnpc5vycxfoj0GsHINuBCPQDocY+R6AszIlwVxixTA1MpudPepN
7H66d9uio0cwI7NMOemRbjBaQFmeT9VcbcdYsU3RV1PsM5AsLRuZGeo+cEf5wnTdeGXC/btl4gLi
wsZpGdfsRexCW+QmZQWM3HKdtbyPuijz1SD0Z24OnbZUEKxdN4tWnlR0h9ir5Nsm4MOwtSGcW2U7
kACudCdM2rrlEHuHFPaQpslQgHBKcyGyl0ZflRMp01n3mBlrFT9WaY+K6ZgL02j9wwAP/RJ17sYC
mWBVZnGcKVq7lGRt3UQwYWP3aSzcRV9IU8Q1aJMScSs3lj5Ne9ecBbUprmXgyuM8B+2YGFaQiIaF
2YGBCUlNPs5sdoaCEuTQJQKY3D4J4JmUsUkgI5VthGigurCU2aM+JxkqlDhqSVR7atLmttMBWrfV
w5myho2S3rkGO7YRFNUlXFpuuO8GgyCayieToPLuyNhBuyGUCymB1Gz2OZ2koRcAuG657nlcWfpN
isl2YrBFW5QY96ZKDqcGs/B+GMO48fQcmvWdJ9kwe1rjuTIhVIeoMJgi5eki0wkdxKR2yERhbJGW
K/ik7bTGcbrtA4NwXwIUcs2SQN/yeMiKmNpWNadOlyMmcvuM2lLNpmVrhdMgjcFjar23GdstU276
aoEPOZxLnUJnxyFqMPK8cCrirkLvPTinVta2a7RM0VHj5ag6FMwIcq1Xa7mt17GwpgMl9HY0Vm6B
nOTHWWCCjjfUJ1vk6jwukZVKITwZNb1NG2wGGeLGRDYvoYkYk1FR8qLpzIeCfrPUw63lt9lptxpi
tlrRQL4yHDUmkAIFSGheEBFm4x5j01DF3bSEZzaNfCoAS1uXra6ThGGby6qCJaJiGoZHX5XHToY8
xcJ510+CHGJ8YJbiXC5SWDyBVc9djG5mCMgKrxeAJBypJ32cxepEI/QYpIo5JwrEWcHdsadVaMtz
ewx/twpqe19Sm3USVwE6JkdlM45rcMp85hSXfI2/WCoXpDIvrTphkhgiYOoqbYWZfmvWMOCzPF51
A5iquAZ6FgBHr++kgEGyqmBpNNEDzsaCc53merPWjbaeZQZJIAw9719gtATiSleF7x9b2TpKq2gZ
uvJAaDriXmzUU1mA7ER22bOLpu5wWoUsiZTnehA5zs5Qg3kTx+Y8gSA+d2VitKU+0KinalLpIxJU
qtY+IomwWvadpLH97ZVxXYXSU8hc+E6Nd0+Vml0nqvscLS+BQOz1ugwJEz5Kfp8a4zxP/MtORktH
g7GFe46Yii5evS6xlLctifM1erk2vgHqXs4c6jTyBzz1MPc8FWrWqK+17WzfloM2r+SimnuudB0k
3VOR8UTvSoGDPkLm6RE9jtIFyljEXdNUJCUI4xlxtYEB3XQJ6pabJU+BByWtEG8HGWkJsbG19Tqd
K4CLH3rkizs4VeD4PLtYlcDKV0mFXGfIsjMnUYKTJBdneWD1GwZGkOMksbIHCTFfG2unXSbAs5RS
eWhyxFlZ57eOpJmAyl1qlarNZrLcRds04QoUYJlmEqwqR4qeccFucCKTzmeiZHDBXf2iD/5D+xlZ
BpQpCyvAqJr4nEJVayWKQp0ntpEOD5JrzltM6bNUi1jiHOvi583uz5MN5CH4WaC2oQ6xGHGMLd53
2gwrrIdwMBDP+4O7MG1t18YmkF75pG2PurhcdVl3VvvfJjj/Z1Ke90qefxw+paNUpnwR9HwX+LxK
er7/8ffQ+6iqNdqG/rVz8aIYdUNJKv0ZVekffz767tN74c/bz795GJUDzcIsMLrADJkJ6TfVj5AP
GI5hxkHxw4BG4xvfRD/mwWhxYbzB9BJoyvhi3kQ/GnAUsE/4sgwhI1fQjf/Ewahr46D93RRFRldH
R1lXTKx8KB+MTxOlsugSNReoRpra2ogisQ6dlImtJ9FbV6v21DP1eKkaeXjR5zwoE0w4xKOG1zhQ
yANAyW1n14XO07NK3B7/bBDveiOk/VSm+hniN1KVGdKcFcmw5ympL8GJziqrtK7SPsp3yPzYqLlR
czykYX865G1zavvFgxOEEPVT6raoEOyn5BSSog8niOWTLYAszyvxmKWqT189PcUpQTM4N/JL19f1
VRrRJKaVOQXhEAMyGU4TbxdnurfodfzgNE+xd8+l1jbmCHHvgoZ+q+43C9UlyCBvQRV4IdtvtYqv
DBfspZbSKMBUpM8djQmKkeNZkElvq6EhzaooR2nk0xzU5RO/k/Jpaqgk0g/qQyTZKYQV3AkuCuJK
8FRTcUscxg4OZS2M3Hu/1B8yX8Ep4KvN3AkDWgGCPm/e5jZC1UZZIz3hcZNEZ75aQJcp+kte/Nxu
pP4BBQXmBoewnWMxJIhjfAIBDNAkUwLhHdJWrGgZkQwFWY6nBD5nBKDpcVWHh1KIK7Rrw/Im64HW
4E5vjloNvzbQgnSey0N7VKh5ujHKSIXt34VHrS6ZW+JnSTFxBLYa1VxoCRgFmInx2sySC6z5uzyQ
myOy7fJdR6tpUpW6ejsG3DAoRHk2TXSqsdqSAyDXCJBxRCBpkOlCBEHeHhZazvKegJJUEa2vhGue
+4IGJNFxKDtjESEOSShvhl6+RK2aHpmksPB4b+LTpOo3rqZTmQdA7iS4Qvx9JCZqhF52SMsFH429
kAPiUCdQMcRWror+3CaHtzUCa1Z1MjVh6RjPLUiBuRsW0SLw5Hu0RsbMZVeN4YEdeFAp56VzJAwp
2HKuMrq4qYWSFj9apqfoYxU52/oNc1gBEAwS+LDwUfPgoAmzAZlGao8TYcTQnlCTGWYOaqzAtdlo
tQRbtNeZVMGG6YfG2BdVwzVouvFSqdmveoD6uCZkRV431BHgT8px+y/inSVH6coQGaD2EDJjUjOt
JEKGT9qoSEMqimoTmvaDksfpAn2DODJSUp9c/7j2irnbAt7ymvAiaKA5j/tSYhEjNVw70dCsm77M
UG81+JIMlN8h8oCl1xQr1+uik7ikuQPvKL1DLU42hwO6ndlO/2hEAfCGSu9nBNewOSL5CgrRIWpw
hCGhMC4zOzwKy3TYaNWg0rUS1QrPSzrlLqlWXGkwiJqgv3GYD3pA5aGmFmWWzKK2S7bjYkpDKxFr
quBqFcJhmCW0Mo/LIS+hkHg9kHdF9zhXphad0fCh9dAVMM905iyqAvvVNUJKeschMTkOg3jbON3w
XHOrXJQZUvlJTMAzwBWvu01aZdzY2+ncQdq35UPKwDZBgq9dSLRy15S3nVeJZVfXCgD6TqKdqeTz
NI3807hNghT6iROtJRTsiy7LnJNMyS9loqjmlivRI4vc2uBC9jOEH1H0wv7tn3OzyR9dN5SPq86k
TSXrgXMvG052ood2JTZ2xeHByLguGeWt3a1xNaDWyoBXTkAgG1OXXLzjXLjds537Cvj9NGRB6iX/
WreyYcp9Hxi8q6RbqbUhn6A3FLtaUARPAhMaLVp9xuOaoxrNrDQchG7kREWEC0ZFuZSDwLr2XGeY
+JkC/dTP03kWynTeGrP3z7wyj9YyGSU4yGTfOW5V15xang0kqxlSY8VHmo+ekHApFA++Ipu6Xcw0
nqTmjICBuqGZUTYMNWNJEICjtOa9LTfhUjYTec3KZZLfGSAuV6V5UVZQKRi1B2lhbYAQO08G6RRT
pSNFZsJMLGfULWucI8Wt6J6izPJSO9wThubMrDQiDbpG5qPRNickQAblFCjMky2lkQ/1IszPg9Cf
tQronDJjiwsaBDubBT5kJeMKmdmuSkXXwruakmLYPAgL+qRaBuLGodkJgciBRm3bCdnDCICYYGsd
xRj+JW/J6Fm7KWuEGqy85tzCHjk3o4p4j4QFcB0MfXkr/EhcmVgEGHEAwk6ZsIHc0qaaSXbIJKwy
bRUwSrsSKV5L7H4buaizPWsLi0JK8Hhpq8G0DiWTKVWSwonpz0wspANgJfS0Zxoyf2YUwaHFo4Yn
orAu/LJBbtbXoCvD4BRC4TZwlLkWys2OkK5+3qAxmaR10PeQl0Q57VQ8czEWYYzhPYlKRV2cdgot
PLlG69qhgr/D9GBRkNuU9p5lTNmjlwvfArYTZZ286bFYkZuRtFcgj6MTzupeEr1znIOSPicfMDoz
ixHj1+DKWFhOCCNIohLn3fFEM3fYl+GCZw2PWYLlQbJVERPs0t8UqbEhTCydtmrmLSgHmqNk6Oj4
t8QYOYE0zaRs3vtwi8Y1dRH2ETe7GOZtxlOWRKLk3slz+GElOXVjNl0z+BtCweh5w7pdU+91DKzo
14UKrFaNMNR5XOk5ZqWknSsVza7Si5dN39QbxwAVjC30KA7DOyc1HgXtjCEc2SZc06L3iiuttpVT
rTfOYttIHxg+UGIzDaSqcSOMAc2ix1kzIUCCQZ1hx+eD7vprCNyI2YbcXpalRR+5L3a4lEuEknI/
a+x9AAp5mQ3oZ5H2ZrPEtW502nXLsJb30cAKL+g4xqTcYPjCljA45xIEtdMA9udKDyT5ODbVcum2
EkF4gB63mcGzZnCsQ4SH5TSLlLvS6f1TTSYqWOdHr8t+43S+su9BIs8GuOZTLeq09VAhl2FE0sE8
mstlxlzwZb/9/6Y0eeda+MGL8F2WP7oIXrTwF+l/94++6f3/+kAfzA0PaZ2wrzl7IkgveV+sIAv6
VOq8vKQXY8XPjhDtMWnWj3gfNJX8C5RgZNRSl/CFFCtKE/ft20I5EHj2ofKO/8cX36a0eneG/tU5
+Pnb+9H18eNxPryB/SMpLDO/rAr/oXp/CrCujpCYD/XevzgJn47x7iToByYkGhQm6uu7pNJ6dxLM
g7GmhHf6cib4F3z79zoJ8C7H2vSrJwHjEZWrMHC48IXW7MNJsBUizrniXk/R73cShKWMJfLXToI4
sC0IGzhTXk8C1fu7k8DtYBokziBH/t0uAXAWbx/Jq/D7+7Ly42Lws/vAwH1mIqN//ZDpVb179zZv
3hY8sMYWxvjFFfJ73Qds+Ebb0dcuAY0VUbVUjcv99evDSRDiQAYNQ5n8+717y9C/vBRqB5oKJ8/E
1PYX7946gMw1xhu9tth+o+fAd/rYlz581TwAkWUaWPY+furageDx8GJ2+b0ueUxH6pc/dBqTbDVN
cGivnznPknf3PZc8qlw2CNrbjf/bbQK4YD87PP/jPYAMXs7WbR1T8MvXxz2AMA7k0Y/Cw+G3W/QE
xoWvLnoG+zyVL8t6vQI+PvyFyqJngZyyXi+13+i+V8EB4tj40l3PJhjVOV5GNPp/sehx/WOYAJnH
5fHt27/bIqApZHR97SQoB2O2EM+2j0999jyAlLjB9N9uz8Nn9vU3rTCdgyr1dt1/WvnUA0tnWVDx
7Lx8/XYrHy6t0T3ztU9ePVBZ2sdp1ffr+/3yr47kfs6Q8rte/prAvvXVkyAODEAQ/A9B+PjFWX1/
EtgVMmpTDfO1zvqNVkA64F9+8zI4AlmHc8lS+vFdE6RAUaj+fhc+ZdjnOe9/8czHsa3CefvrfY9x
ACwOECV2vZev3++j17983av2Abv98WSOwFC+ftj3gEgxAIn+sxr6vZ5930kdX1sDZfZ3OoX9t7r/
44OAk6SqAmyk+XqS5P+g/vk3lorvXcWp50ePL/1E/6l8x0f55T/41m778QBvbbTVI8wO2oUf/uHI
gX499NN3lso/PrQHXlp97775rfX38nvefvztDf74qz/8rm/v6ttfLv2nYl88eICURyT128t8JbL8
eQ9mbPDf9/lenvX/fCF//9uHl/lu8f/ZcSf7Emr1A63b94d+rR6+euyfhOZ8P7f/3aue7uNsn3wM
MX5d9L/6mufxCPGWztJ4/4l/89ZJ+eovWIDQjnzp6il5Gvz9H4fjnz6ce/FavHz192xoaNfx+w/1
rRv45QP7bv0pCUm8tlm+fOQ0vgc81H940a9NvK8eejveV0/l+yO/7RO/euQT/+kxTpMPHfi35vNX
D/1n9vnaUF4f8V898EVdPuyTD+f5rWj88pH/PSnZF2//y/hzFtcYJ02599WXP96VVfrtOOMD4q2Z
9NUDb5EylE/vD/y2Q//qga/2UfT0x+P//JmWH5fwtynQV4//kmrw4Ur53lb88qG51/1Pi/j3rcvP
D/5Xz9fvM7gfn7rfZmt/9WMftxTjv3iInvbFP/4XAAD//w==</cx:binary>
              </cx:geoCache>
            </cx:geography>
          </cx:layoutPr>
        </cx:series>
      </cx:plotAreaRegion>
    </cx:plotArea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_xlchart.v5.16</cx:f>
      </cx:strDim>
      <cx:numDim type="colorVal">
        <cx:f>_xlchart.v5.17</cx:f>
      </cx:numDim>
    </cx:data>
  </cx:chartData>
  <cx:chart>
    <cx:plotArea>
      <cx:plotAreaRegion>
        <cx:series layoutId="regionMap" uniqueId="{F623B89C-711D-422C-9AF1-34BF5F3653FC}">
          <cx:dataLabels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800" baseline="0"/>
                  </a:pPr>
                  <a:r>
                    <a:rPr lang="it-IT" sz="800" b="0" i="0" u="none" strike="noStrike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Aptos Narrow" panose="02110004020202020204"/>
                    </a:rPr>
                    <a:t>1.028 </a:t>
                  </a:r>
                </a:p>
              </cx:txPr>
            </cx:dataLabel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1HxZc9w4su5fcfjlvhyqsRAEMDF9IgZkVWlfvLb6hSHLMgmQ4AKA66+/Kavtkao1tk9cx43jCods
kwUigQ+5fZnUP2/nf9zWdzfuxWzrxv/jdv79ZRlC94/ffvO35Z298QdW37rWt5/CwW1rf2s/fdK3
d799dDeTborfCMLxb7fljQt388v//ic8rbhrT9vbm6Db5mq4c8urOz/UwX/j3rO3Xtx8tLrJtA9O
3wb8+8uN1bW+efGqtTdFc/PyxV0TdFjeLN3d7y+ffPfli9/2n/i32V/UIGAYPsLYOD5ghAoaEyIf
Pi9f1G1T/HUb4wMUY8Qo51/mPL+xMO7H5fkszc3Hj+7Oe1jW57//Pv7JGu5vH8BSD16+uG2HJtxv
YwE7+vvLo3AD2/DyhfZt+nAnbe+XcfTm87p/e4rAf/9z7wLsxN6VRyDtb9v3bv0No9PWfrhxH+/l
+2nwsIOEoIQjStDnD3kCjzzgicRJItnDXbSH0g9J9DxAj4buYXN/5xdD5t1dcxfanwsLo5gzGj8o
jXgCC2iNiJmIUfwXLvjL1A/K831xnsfky7g9QODyL4bHpb6zbRPuvmzLT7Bj7AAliIFBTh4QAU14
ZMf4gQQDRzAWfykK/TL1AyI/ItDzmPx75B4q9zd+MVje3dT13Yvs//yr9eHnGjFOEWEM04fdh81/
gg0VieTw43lsHqT6+H2pngdob/geSu8OPh786xeDKb2pbz64n+lmqATt4YngUj6HEE4OaMwTBvr1
NUh48HAP2vMjAj0Pzr9H7uECN34xVLZOD7V+cW+jV4jUdvf/+5lKlBzghMJHiOcMHKYQqAkmEsGe
WrYHsaIfF+t5oP7DY/ZQ27qDdwe7Xwy4U10MP1WbIKaOKQWFovirujyyd+JAxoIi0LWnSP2AHM9j
83XgHhpw/ReD4k3rb29+anpDD2ImWSLQs1BAoIYpExJJ9hWpx4btB+R5HpKvA/cgub/+i2Hy1v5c
XxOTA5mwBLLKp7kMJgcxeJ8kYXux2fcFeB6DL+P2ILi//ItB8K8PbljXn5m/kANCeCwp+cuZ7OUv
9EAwyGyo+Cvr3MtffkCe5yH5OnAPE7j+i0FyduOAIPpiwH9C/kIhxGKIsvt9//x5EiODe8cxAbjI
84bq++I8D8iXcXt43F/+xQA5vVn1z9QQfCAFGCOO0bN4EGBeIF4WeM9YfVeM53H4a9geDHD1F0Ph
rK21/5lqgQ8SERP4gx8SE7BEj0IpDOylBP4y4WDAHjvu78vxPA5fxu0BAZd/MSDSG9vdND81AUEH
kKEzgeJ4HwMRx5Aa0j0v8SMiPI/Cv0fu4XB/4xcD4nIofm4eiMAwQXoBavFgmPZcd3KQYBlLzCC/
uP/sKcb3xXkeki/j9gC5v/yLAaJuPJRSoETzM5NzBLEr5BAQ1v4H/gQJHFNwKE/N1I/J8jwij8fu
oQK3/peD8h/KOo/LJk++8j+talGoajHGEHDwnz97boMAl3J//QsbvGe5vlSZ/rM4z0PyZdwT0f+X
F61e69v7yuKXc/n/HslSfsAEBzKRARP11FdjoIA53YuYfkCA53f768C90w/X/5ef/icCQ3H3NVQN
735uWRcdIMEgPP0SvT71EkD3UooxOIkH9UB7VNSPCPQfQPm6lCeLfFjj/29Y/nOt92tJPAM/sPlc
S39U7v323c8Lhzr/3tAnNd8nFuCLbh19/P0lVKAe2bL7RzyJW79YkAfL83XA3Y0PMFaAl+ESTFry
mY5PgECZ7u7v3Dt9lnDJYyQR4wmG6lfTulBCgZ8fALtFECfggCC7TABq3w73tyg7ACISyK8EJZJS
JuOvPQyXbb0UbfN1I/76/4tmsJetboL//SVM0T18615MDoU3Cu6PQXiIIBjkMdjU7vbmFbRJwJfx
f7XM9muQgqhSh+nEcHSTyAmndSD0cCXGpyXD5dmjzXlmTowJGJUn0wKPwVmMY4g/CcGEwPY+npbE
tnIxDkh1efDr224Spjmykeh4JnMjh2wcvUlO23zpunNjRMsv1inHTFVx3PQnpomYO6Y5qd2Wjk7Q
Te45ntMRrXo9ivPJbTrY24+4IDjPTFW4Om1dKdutqfmCrkXdInrYSdd3x8hr22aMmq7Z8H6cs6qq
cnrSVdZrZTrSvS+KYfkYjYb26eqRzooKyV7l3I9/jJUpx+0U65WkRJaTuzQL6l4nxlR5Nk7dmhxj
mQSrmK9zelSvMv6DRcNa7CKRlAuINk+DURA7crrxksIaGqMxUX2VjCalDEe0VHKpJpPO1aKXDK9O
85NyHBNXZ4HXrlLEuXg6Crmd7SsvdU6ythjlzuJhuDIlxhekKESZIgiDrq1FF1E/lz6L1mI667Rv
tqVLxkQldOJ/2Mb6WLHWx+1lPvHWbuu6naPXntKFbsJEh/oUrTkiSiRmNjtc4up6wk3yfkZRvmmI
S+KUdba7Fp1wF6gR04fBx9orxiqRZ7leYaHtpGWXYr4Q+wG13k6buGew6JqWpVEiIlikIbIEH6Iq
guuOljIbItsxpXtUcbUuxVSkOaGvx7zibEubmnZpnhRhU3Rx2KzDVNNeRZXsh0u9LOP42lsBc+aJ
7a8Ra8s06ZelSamncaWKma/HRof2vPI+io9Fa/UbHrdYb03hp2az+NzcIht6oWbdM72popoku5mG
zqX9usaoU4ttKrebosEiqfqCdPmVM9E4fRTUzZgeS9mbZlVxsaLueEGDbbch9oNNh14bf2lR212j
0cA/qygG7Me4j/026JroQo1ct+0FTL30ZuvyvKk2EZe5u6w8ptVlT4dQ7fLFzl2TkrkpzS4ECucL
M4v81dy7qOhUu7TNMGUTIXS6RP3QmLe2I2V9yuDYwylMqvtvqxb5gSL110WxYj0ezpKYKiuRhCfn
68x5lblKJJ6mdVeIdVV4ytm4Zlo2xXDEqpwnf8ZFVCzZUtjEbzuelNF715ewa2s5wmmmeu2uRz0m
dBP1k3VqmQZYdUM93Cy6Tlw1XaNLNYy+99cLm+MmyxPdZqApLcsmwcO8GZZCNmkzxjA+GlxAu5bP
uHo71g5UBXXzYtJ4aGvzjofSVZdTEnf2DbSBWb9xVoPdCF7AgTRSap2ZxPg3Ou4jfdQvxixZv1DB
b0kiDc+SefBo1/AeelZ8pD/VDstXgbQduy4bsSoztDhsGcbHVYXdNipW8Y6auJLbifn4TdFrft4O
GJ31S31YFlb1SKsZEZKWvTMZGZdYGcx32vOjmgyxaorcdAonw3Yt2Fu6VOMhKwCr0IyK9nWRhnHg
l7Jo68ueoSgdrNBIJaueT2iF83fjKga3qUik+VVCmjcNtZ/6Np+CavXMdqgO+GhYx0aqRg+w/Zqe
l2CN67SX8fS6wWAJa03aj8TmWFUzSq7q1h5Ws3ZbXrD3o5FaNU0ZZ8OK33WivbMA9BnvQ5+VMT6M
5snvlr7Lj3gzfGiCvaBAU2xImMoM5dHryEijJs+XTN4jI5dehUj0x26RWR/Nbycddl1A5daXukyF
nvjZ6PMA52HcDS5X0aLxRnqsVTK057xpwLIKwbtZDYU+l6Z8Jyzd6Hhd07ogYcNbkavK6O4PXGCa
VtW7Jl5OBLBUKcLF8bCKXYLK/jgkLnNJFR8tst/WLj9diRAqjsEZ0GE9KVpfbwu82l2c13BCaDih
oQYDNphX4L2mzLWgrkVsj0kHJtSsYgtmir1f+fKG1olQAyr6T9wPh4wvg9Lteprn45/dGrWpa1ih
+j4OiiRJq3A1iVRK51Qx0N2gE7VKkdF2yApCP0KN4CjC9WGjCVWdt8t1XkFokeYlwFJOCKkRNdsO
R6fEFG+oNFvw9atycjFqnV1YVC5sH2eLNmWVTms5bNFIxVWPZMQUDf1ZXCTHRdXI8yFnV6gbp7S0
cHpyObwfR36FTBmpwevTINnhKBqvZFWcE52DqZ6lTYvY7IpuMRtakeUIs+UPMJ1Tili1daHp5yvm
wSlFVaOPok5+MKOfJxUHbZo0HhO0KgS2UIEeTVdSzFhhsDMbNtVX2K2RyYqAeuWCD2M6i6W5mcIK
ZijquI2ybh7rjV5ZXivTj/2mS+ppN+KGHU5NYt4uKJ8sCFkI2GQ3aa3ipPhDLmsBWrD6QUV40F1W
kqE6dvncvWkCxzeyt8WfMuq6JE24k9UGL90pWInlwvmuydqaiT+4aPBxvFbNTZl7h7e2XNZssKYK
m6WD3ZpdkRWcVYdFUuVWOUM7sxl6It74boiMKs1Udipf42jjJ9lucvANZ2VR1WAHi7XI0Dz667kM
+NChkv/ZJaTftEDuXlUQKYJLqMZxm8xLcjFgeYNYX29EEcVU9bqtqx3GRZt8YJUM+FQGGKbEUBRI
2Xt+RHExdrsuGQc1hSFJizUqL3pczJ9kr0km27bq03aJ9HsmujWtSG6StHdtVWQDZh6pKu+J3sQ5
TcbMJ3lZKoLqBQCH8O09MnU4t7qYhrQhJRLbBlXoqrBhnrIINbBoMuVRVhgfndu1TCC86hzfDWND
lR9deWEj7Hc5mfgHicbqcEUTOhZVxVPJC7pxPoSsLkpTp8lsF3CBZu5UresezGzSQzQh2RXvmG/U
Mqw0S3xU9WeYSJ3W5ch71Va+2zJX9a/7flkPCVydU5G3+AjpmWQd9hV4+KIYb7Fgy456g//oO0xr
sH51vaZNPJe9auqhPCxaE//hh2TcVHYIZFuMkfTK9hq945Pc9ZIZpW0fDvPY2SNk0WyUi8C8tD5n
KSum+Aybnh8XxLavxczf69qhzPsR1wqN/rAauuZcxwKloUl2HkzgjhWkIpmjEX7jfE424E6btM+b
Ll37edpJjOmVrmN9GIOtPAw9MUeatvU2hyAdLJ9mqgPXd8L7yO2agUoIbOrxKLihUVRXydUIcfVV
k5dOkbXrTgNjn2Y010ddfW9vezHmg6oH126M5a1Usi3wmakGdJz4YT0via5tFkmj0abIrb3thfd2
Y/zYHAk5NufrLLdD6/Idr1xTpeU6eFBtGir+KkRuLdMiMfkOR2vIRGuiD0vtyz+Q8w6SE9nVRxxT
mR/yEcts7mqhZGTrdHVJe+K5RencTeUduE+PlQhh2vFpdsdLCQmEgB7dlE5TrOzCpiswPYNW4G/Y
rkTdAjFu6YbDFY/1bozWQaSd1y4LlBtVeT0f53UVbQ1Zw9tAaTSmlYmWQ+OROQmFCVtLJnotIalp
7+I2T1BKQiKHkzFZw0Xl5fSugz71eNvZJHGqjqNuVAvPw2sx9uKMOo4hdKnHV5A9olKtEZ92KB8h
IRNz0SpfD2Cml3htG1UjP7+ZEB5HUGhRfkosgiNt7EL+LDhmqXdJUaVokTTtY9dN2yGqsU7HCcld
1xRiUMksRDb2tkp7Oi4fuol0ZiurcixTl5D5IpkiQY+rQmh3mARWT2o2RctP/Mqu6rCWTM2VbN3O
jY4fl5jaN9CCG6dlbf3xUNH5uLG1Ub4VZlNzc9v1AffZGvB4yloZRSlM1V9F8zIdG9bkSjpab4gO
japQVUSqLia8XWOfVykdwai3UY9bRfRilnTIxyLejBDZFBclwF+oqUtEuhhIyRUjZaVo3Fu9IwMn
WQ4n85ByduPHdnmlk1BX22kynkFPPw9pHLr6bMqb6CiApT4dyqFMh1G/y5NSn4BVxyfCrux81A4r
B1ZzJ0VPtuPA8rMYrPgFmxq+IUJH4PML/ZZNfZPyfi037ULKsxHS6cwbGt+KYe3eswT509nV41WU
o2rXtOKtoXV/hBZanTJmm7du7v127Wa9Cajwuyhu2sOcEFdswQZ1WdUMfa0sSjrVCTKdVYGAi14k
ajet1hDUr3CaBz6BcernV+s4JzvWIAgxdNuXLivr3A8nDJLHTbn0Y0ZjjDulwdnvZtKPR6gZaThF
ZR5t75mNY9EkoUpBZaLD3k7tlrpmVtAxlXQwqYZgsJNdq1M6tOxd4kWc5g3k2KYArR1YIODEV3+f
QeJK5TUsuAq4uMznJNlaeM3hrO4b/q7Il/WTkRF3KiC0XljkLiBZ9DLtQdqNrMc4RWONR1X1UZXO
IRrkSW4gLIyS0KITIRoDDkfEgFanU6fd+io4w7LQQBS/q6eoukx4O0oVxUUFXw0dGLCCyYIq6Asr
j4d6aufU8XndkN6EdMpr/bFv12Vjh7jbLqWO3XayURm2TZ/QMW0ZuT+QkFKeTHzikeogjTyNQsOP
Fm9z1Sf1mHYtqHxMUPwhWQb2epmW9bj2PqkUGnyuRj3EywYthhBVQDKhVenEWGxMi6psJrR4T4uq
v2Z1EVTjYvoK06HfsKXIj4jg+rjpEIUD6Wv7Zpg8lmnSzPGSrlUrPzEwRW8Q4ne2mMHrjgXEuyXx
I00BecmUB7rg/VIIpxUxHb11KPCMBnBwEAbUkGvO5Qy5aKi6k3Il1ZF3etxGruytqmpRbPoeFWmk
jZ5U4UO7hZnLtNLYZiTkhYrdQLOIDf49ODd75CdHz4d1Docu6ttFGQkx4FFNa/3GJkt1Hi9zr8Yu
rLDn4oQDGMe5cdW2p8uMN3lSDR4yHAfhgUOV+Vj72m/HetD0dhlodVPbyAKcC/8Ab+HMxx3rup1p
mvYIOanZhktnsPJVpRfwwMV0FVzOrapLbuejYcTs9conMh52JDTvwwhQpy1Yr9OpQpFWkC9rSPMg
hDqplh7V27UOEmVDpasd6ctep0uo9JUhkPRs8ookf9a4qIcUWBlbZuA4fWHUYkJ9yEm14i28f8Q/
TJ2Y+tOKTStPxbLO9Kj0ZXNTN0t/gyK7vp3RsFZqbiPpQHkgGlWoKyN3NsXNUqRjVdn4pKqWaWuN
KN+XSQchD3hOtB46iDM/QUjm4XjykrQq0pE+Ix4VQ0YZKNZMLb4G/gkVKrCpOOGa5u97y9+A10bg
LybffpwGjsq0a2TP4Dwt/qaKJTmeygYS7vwzg8XqEf5tUdfcgjcYy6MpiviVoHjsMrCR7q2uBgMc
VUlNmfZAqhyuZb+6NOhuPI7E2m9KjKY3OkR8oy2DEANJXL4fOlEfmxpbnLqcFTeha4E6YFGOITPK
xwjYhHnqaH00UNG8HxNi2bZcMfBnUeCQ+1dLORcbzL0PSgZal9msBfzswZQDEVHGwFMFi/Wfc1yD
W3FDC1xDKRtgm4QtyZwSx3AHRq8q+rRvWPQBRkOoz0YIMHBVd9ehjPKTxnf5BAmDqbpqA7kaPKRj
4JiyqOjRuK07HkM8v/h6E3sbvxXYryn4I/gaaCKFwyvHFTSHWmPv/RRcN5+ZJXbPjhBt6ZEQxXFR
NMWipElIfaRzhmytqsmBj1ZJbgfUpRaYhfWw9mSudArkX9de2MLAZhBsVrSock1We1LLceJEdcsE
xBLlXbRuuW2rSLWzLfxlskogYBY5d9dNzGCvOirhEZPI4Sc2ltgTYKVR+5aSxhMBSS6t3zq8APwu
dCIchnIA3xOZegEB56mn1ZlnkvQfbMOBZLE5cKh/kTXAUMEmkWCA7Bms0/VpaSLNsqbnebuRlk7m
EE0RmtOEDWa+mvO+u44YhQcQZmCbHtgb2kGUfBJFJfPbySPAIOkKWFxCZ/iObKe+2nhW4GS3sLUH
UmtyEjZqqBwsKXgKzw+AE3CrXde0FxFGgD9Qadie9K63/rrmQG6rosvX9i0iQz1fgZEszM4jGVdn
UezgUJaQnldndpljw9JFmKE6x2B67Ok4VMN7CPd9eNckc+7eYo/Wbju1vL13Y0UedgOKeZ860cHT
rF9BUDe1rD6Xn5cKTeVDcgREX9SnjQ1LCo7cN+fGebAoI8gwn4i5bCUwVxSIOZHQPE6nqGuGjU5a
WOJcxyA+IcM0Q1jkCmh/Zy14itieRskSlHNz/E7PgkBuKsyhZXhbNXy1b+J8nBL1X4iUDRBqMVNt
yBlXDVryFVyc8d1FPDW4PRKtZ9ffLg9Adf1xbYAgIUksYuhilCQBPYTGlce1ATMVRCJN4dQS2l80
M9VYBTsms5KIO72leLAh/fac5G+Twlh42SiBt1041F2SvYIEhNBQfYGQSSU86q6BnxtRmsNpuHOQ
1GVkWNlxvPi+V2KMmgKynSaKtgtQKypMVX9VT9Z0qRwR2xjSDKqZkd0utGd/9pMIU8bKCRLifu3A
xS+BNg2kK0G8jZNofM17XG4l7vFxaCPsMpkYZ9W313cv/qMyD2wlkoImsRACEfq5Gejxnq4R6TC4
j3tLUJQnDS7DUVFWfeYpmy/dFE9nlE9Natqif3hn8+GVzWeKPX/fWAxd9fACBJAI9L7Y9BTNHlRt
1M2yqtEQCCerOjkCXri8K1kHaYOEGpP5Dpb3zXx7i4VQVUgOr/ElFMPrfE+ndI32w2iBPHK2zs/X
eGx6xSJ5PJuVdarPpTi1Vc8vIjZ2x41wUgFD74sUDcJH2yi0E1ZlScnwHcH2il4AAjQeCg5VPagH
CsL3tqLpHal6cOiqzsl8KaydL03pIEh0yEBs8G3E77XkKeLQu4I4EJgCymugT083QS550rYeD2qU
FlKqsu7okMq5iI++Pc/+ojDhUEnjGFhQRCRs+9N5lnE1BnSqBeX0wKcjYIjqjWvLcUiBwADf8O3p
9g8yTEfgHBEKNVBg+uV9PfNRvbJZsG7AHrWq++x49KyhurAsQP3sRF6B0a/9ck89gWMA6niFGCv7
tgA4/psIcKagbEtiBkXT5OH+IxH0RPRcQeVHQVTfD+9LX6/RxsRxSKDGGBUXEHPE4ybyRQf1gNJX
1/latxEwO/0ANB53CChBVABPEqBseO6Lss1V3nDRbQKpkkJRYbRJ80DjNo3nfARqLYD9SPti0pBZ
rGQ9nKmZOKTB5dIC4dvwWi2oJeiwK7qozNgQwPY/FF7YGMDRQqXgPgaNKRSRSLCNA84/dia10ez/
FMUS65MGAllyDqWGpMuiOlmWQ1cHFC7raQYQpZ9x+xYyCnCoUJuB+l9vZnC6YUTwYNEg2Hk/5I3d
zkjfu94ph5/tGLXVpmpzdtJzyq8KucDVnnHGlJsoH1QMFg/vJsTuPbEpIRogowXhoUqud4EGgBLs
WnFTdHOXb7XB4tg6D/RvHPhwakQlPyFaggOHPdYQA+RQRzgeQpLn7xuZ1xCZlGX5bnVhveLREsCZ
khhEYHUOdScCfHt9ql0HDr3mIwQhQUTzeliyZRnuWB1DFN3Kcohez4bm4WhpR3D3fmASKImOGpy1
q9B221IBz6Ea+KMNWftmUbGEkCpdXAlRVEUFbBSwM3oXzQb2ModyzXqY+yIKR8HO4KDt4jRU7D7H
I6yvpD6e2ziat5oGIFB9M8/oMOAJ2ZOZTzZRQfdAWg9y6frN+PkJg45hkgEqMCZr/dRzNRday0Oo
3n3eBA6L5lDodnBoWhB2hRjfpJMdS38ZZtld+9UEqM50cw788iS3mkn+nlAHp8YgqGYs0dSf5yE0
dpN3VQ51+0jc5NV85k0DtYSkMcs5TmJIG2tvluj4IUqbJzO2AOwYq6gfbRYDn/kJtxW5WooKx6oQ
PGZZbpu1Poa0qfme29vrbiA4AVMBIRS8E8FZkmBovXhsLWRSVR3FDVHaa4jpC6gaXsEawU6JOI9Q
ivvy3IgBIPi2kdg3vjjh0PePOMxPIJzYjybIBPlhLiaoaNcS7HsRAaGctZDdXn57nn3niqF7MYF4
iUFnAHRT3/+6h8frg4JTKQlwhqqJhTmhGMJ8UN77um7duOux0CP+jvm7N+eP3Qp0KwBxhmFiAU32
0MXxdEbgb+MxmNapmEb8XSmxvTOIuv6wNJJZRRoOqXK9QhPfSb7i9o8Aavjp24v+m8eR0EyTwFtH
MXTIQCvAXsvKBFo02wpKrmup5cW85FOXFTO9k4sDpf72XH87QDAXgz0WDEMLBrTBPV1uORRN7GK+
qnltqw+M5bpXcVnDBTm2neJOzB8fehr+5/MmCYQIMYVmYPI5xHnkY1a5kKixCRTBJjFftgskR0Db
8StMMDSTULZ8tMUCJ+vbs4JC7sFLEImhDwl+CwKFkDGm+/CWbZP4HE8QkoT6AiHvj5cYuVZVS910
GxK3yUfNq/kT0y3+yKIw1ikxwt/4kuqwicTSfyStcWQDTSLspIJy3pJ1uayvuB3p267h9lTOQDUq
DT0O7yQUgW+sJihkbS4EZL9AtYEHHBdgFbXupowU4wi/XETc98poOR/Da4Gszcgkl5v/S92ZLdmp
a1n7iXSCRoC4qQua1WXr7O0bwl2KTiAkQBJP/w/svbd3E+f8VTcVURG+sZ25Vi5A0pxjfGNmGK16
yklLpvYamyb8nikev5i5ItNx8wN7BhQxsHvrJzhFXKN48zamTMxzXtOJpWEWk0SEx+RH29ssQ82L
mcl1d1lEUp1nCFTL9zSYsTvoim3yYsaNJvC2hpWcQLpgM61pOy+ZWkgzwiLe2/dUSfz78EPzISHK
/RuBFpzd09XhFXgvm+HWm8fqoUu4Dzd1M7MnLktctazUbJbAdhYh0IoGWuA1h3oMcJ6l2z3X4Qae
g1FQIpvEO/Uw+26mVQl2aDaK/WUwLbnT8OUf7Q99puZqy3oYqN/aediFryb17nQkZnwQ8DEQgB3O
7rRl9hh1PZ3ycABQ4w/re9+H0QAcZOU4jx3zdK4T7EPXOmohH0cdnQup5EJPoxwc5EYSVa9NPQzJ
wYklPdmNh29aNuYlYjjwC0biSF7IGEZXg+KU565uWVMOKdNH1e6P9gwM7gTXmMV5M1Y4mVxLZ5oz
a1Z1pbsNVJg00dXPrTqCaKewMCrSXf/UalraDPqjrM1+q1KGo1ryBmXSz6+HLcP4ldcAvLxuZsXo
dQIl8c1GY1gkLLbyNLstjYuu1+QjgVnyRMG3QNShXrV9Ao/SoWEio4AwSSZI2Kg+j5FLo4NxqZkP
fWorkXvbslQ37QA1+KDErKcS9IUQN43Rbs17i2RlEYGsITl4PzzMP7mTTTn8yMMwc3mMBYN83Duc
aNCiZe1lCmtEwA7bb26rmnDLZazG9Gp01h7/88r/57rHYBQPczZAAMYgTP/emgCES2fbThlPIX5k
0BE78mGc5TZ8+fFGvzGbv/WDPwHEr6NE3cLr3+Yo/fHX/3oaBf78mOnz6x/3MUy//nbz+/ymv3/V
/kZ/fBne57c33pHMv/zlH3Tov+E/f056+jf/+Rc49C9k7J/h0AB7DnqEPwY4/QMP/TVs5Bcg+ts3
/URE038FfoKocwj6HUgompv/DiIa/wviiIfJAujqMVBoD+D+hogiyo6xKmmaeJBQIK1BQvn9E/7l
DgGH/e3vf0ZEMY3gb6eCt3eRQFFjP4zTACjBX0/BqVGs1UMEoXKCsqc8bA6L3OwrQMIAQtY85jya
1clGfbluza1Z5iLqoiKi7WNd91sBy8ZlZE6ngvtRumRQdVUWhTMdcuGZ7R5+41iAgoofI0XrsvP1
8nGLQazF6fa4WX8+U+FVd3MvvvCJ8tIxAxcJyxFHCz/F0wi3mzZtoZ3Y7lmdPCV1F+YksddqJUU4
cJj3oRmgADiy3uAmhHfYOIGZpcvTwKc4wxr+7KG5QQ3erxmBZFAghODnqRR12UsSZ9rTH2McZwXj
zcGrphBXYIIz5kQDDyTp4XUujyukt3IBDXlG2xgcegITvUpnnGouOIZ267OoHVkh0TZmW9w/y9q6
knr8VcKd4VkCmyFHLTXleEaW0kb2bWv76W51gIOca/LBEI0mKILt0ml7PdGI56lQZ3S+Lu+SOLzY
SF0btBdFsvKPNlZANvQsS9ghkH5CLTNqhIEY4EpDe+8IAcsB3PD8Gwhjn7qBeBcJuOnQ+JXO6OJO
M6jVbKmCOY/hG+SegmG+TCS9r/pFXDgglCNIjvTbJHEqD25gZePVXQHp9C3e3FmNW3NpAUq9qrYD
gtuB+Gmw/+Q8iEBuwM0W0Kpx8yCLLTOOkhaqTi7BKWfGcLyVgqoGHDbCteHtGaSSh9tpmszVkK3d
4Mh5UbG4kf24FhaiHEoH3j5Hs6BFZ3FeVibYCjVPax4kAxTt1diDF8ynBX6mz8NcEnLTRxDjlovP
Zu8ANw921mzwDJAhS9D6FsEEc9QleGID3zaHbWZRjoXy6BM5Fi3Oqso7WTw7uZ7hn27r/DhqyKnb
xHMAxh1exHdHY5v2zFT9YFWdFE0zfWkmVobbwLLG6+lzusIah3083nmqeUnDviqV3Qi8za6DXESS
YulRlU3NRu7R7n6bd3nLkIg+x3wQtxWKiZKQuDkMqSfKUSb9kSZSlks/gXrj8xsOozm3ZGEZHAP3
COZMorNux/u021DCCSnhRbbyQr2FHbmQ66mKZ3Iedl4QJB+WeRUDnqF424oKLA/dNBegsRrVWrWh
agGpceCjS7M1EulxZuMp8lvvsFJ48QNOsTAWhRqmFP+ctOe02tiVX1mXydXCLTH2A2XYWzY//RYa
y7K6G8PSN2u+bjQtzBiYC0pTcpTOy+ORf+5Mr07jRlg2JIagoV/dYY0UPk7U5hK6w6Gi3XhaRjd/
FD5E1qRmB+pvOicq+drBFDyAp/4A9NSAbUKB20twlSrsaOYimiWTnDNNdJe7SHQfdNqbG9ZMAdbJ
HEGbgRPftRzeFObzFHMcjl02RkDN5TiYsverLQe01R38/eV89Wkd2/rsQH4BHasyL2zItcNWeKuH
oIGvCtMGtPR1RSqaIbD5EWjhJcSNuLSt+r54PazQNH3ue17lA3vqVcRP9erd1FhYeVeHpqxh82ar
NVEe9E1ypyfGs1GCRq5Uf+/NYs7A16MHn7vrCu3eBSZ1CxpNYyMJK5BG/bmb6yrTysYfKy9tDmah
wE0WwUtDxm+Vjy4e58zVOnU55AkNUK3KIXfYbKjSMXMTT5+XELsgUVWbTcEABCzpckgl/odKkaKX
s7jMYXVoIT0/C78iF4Hm5y4WeJSMrWCpqQjm8agAbNWDV3BvwgsZECHP8TyDWVtASQ3M6ZOD9nUY
G787pCJaD6sKQcR0XRFK4MexNjyL63QpRy3XXDegA0PVT4/EeOu5cY18F6npz8Ey6HtOEmw9KE1v
SDVfKXikeaI3m9VedVRsqk4LuPHMb5LxVg60/byq+UpIVIcxrmda4SqwSbnLYmvyaYinLsNnGw9L
ba95snxH06RygxoceE4fg64YvaPQ/SvMk/dNdwBZ68TLPGXDbKw6kQta33dNdBkFVELPRKJwA41z
Lfs5m1Js386boyxKlkLbOC1I1d6Ebhg/MKYjGPCpy2cf5ncte5tvfGuxxbUv3ugfF6O6HHz3LfHZ
yUR8BA+EZcfbV2vNlSQLABYf54RZ43K0oJwMvP6ZxSs4xOkhIFeB3s6gGV22zRaHmnpKtPeumDeA
hwq/LnZ65RIL3A3f2dp4+cbYG8f7ZGit7Vn7n0lblc6bXrqKPASwXLE0Kmxl23wbK3MDtmYGqmoO
HKBgkdgKX9zK5eht/Bnd9jc48HlqOlbyza6ZkGbI/LgpGpwqsMPolQaufNgWZQ4B4LFMrfXwQpP6
SozjB7UoVRjXB9e4iXG5LA22MJYqfBJdWjBzgKSSqtT6qkIpe0RTHBaa9oA1E14/9WO6lkNS0eMG
t73gU3LCuLTuJKvqOg2RRXA0cC8RrXCYypGarIrBBht/Yvd9w++GBUQ3htiwZzcveKwH5+5hx+GY
TMP6XS2tuua+7Z96ihIaZ0saH9cwAs0m5p39XaoHwTZ2owgujZrNeZ3F9hjgaXuna9oXkdXVVmCV
RDcTG9VpBje0AJNpwYZFafXRAIW4daAVgSx3qljqCYpurQHi+dw7BUOHE35Iu2639mTwME39+yi2
TmRNGPjXNfd6kaG7rT7XgHG/xKkEaL+shDb4sPPwrt0QXa1BVF1Qo3Y9rg6PLlGD+EbcYMvGlsD8
o42q8CUaG8Qt6nrEhkMjm8UgXU3uz1aAB/CIGpHaiV0xwCL9omKZgNWkW+7rGIhNs4mHEGmCkvCF
3/+gy3TqDffC0ZO3biF2GLsBOOvqfLPNcgJI0Za1JG8T9y+hHlDjodEShWzG6GpRpOfgdJf0Virv
04InJccoiSTvhHCZVelWgPUGWDMGvMqYFCgAlq39ME5Lcq0C3930Tbpgme+qBg5FTz9VYzgBMo/n
2IfzYbrXgfP0oZ8pACWQPk8BmOM8qR6TAWxFBqV5OMRm5T0OfUQHMtqt5jcmzV/R0ctt+rDKK2Bj
ujskwEPHEj/z9PQDScOohfg6VeldGq03f1BpdS0tmHX3AGRP5Ap1UIYghstmvyOfKrT5pRWJyUTq
85yacc0n2OCXdttavDTtLu2CZz5oJvpJ+OH3hDDxiXR2PJMtnU6yU29V2A2XJSTei6wm8Hj+krfa
fQzqVhxQSONVI4fw0AAWigK2uGpXwk+6CdPMA79Q2C0e86HpcVn7KoNz09xbEX2CZtdkWLVTkcTe
ox9sT3po74yKbT4Fa3QYPf6RUyzqKsEP7ptW3WDDHTMcEKBhKHkOMRsXXgFq5ZS07GaJAC7mDGDo
kSOTgYvgS4pn0XSVzIRFdThx2T+N8OXAzophxmNOsDdvY709zn3QPZohevZcwu5RoQMO32Xb1tjo
pgLUhPs7PTf+7B9T6uI8En3wJfGRqgE7FLBcuQiBFJdQnrVt+43KtgclX7+0OCnKQanp4m1QXLKl
k/pIY/at6yNklAaQr36/ZaKRgOmaS6IHCRGH1TdRo8m3jllahDX5Pi/0g6KifYfcVjVlYoB0/mDe
ejLAf0YsjR5tHc/39ehDy+g8dxNuoG+arntsvM0cfGB5foqI0i8eDuc0jhzHmxJ2Es5DYbnLf+Bx
umXhedFx/PZvELkNgnQ+4015NsQ8vFY7LCexq95sk0++/+Dkxl7zGy8dEBabmHc2ENE+p/EQv6eq
Ul8cW8XBp3oiGeiF739C6BKAMtZOQ/wPjM5Cvke3NNxppAju62Qej4hHqCOMEK/4E1C3cUBto+u4
hwX5C6iLEDO7Hxavwpa/U3X+Cta6tWF3sX9F68IhlKVzQVLgaCb53/m6tdoCkaVIHN39hOyAkKdF
Oqv19g/SDso5iJyFzzkzusrbeiKfeJxMJwdQ5RugkOD+H+ydALf3FV02K4yYqzoL5ewfZmvnZ4Hw
2O0v/g47aHUc0K2bn/ydtQGwkHlFmf6f+bslaeQtSAN3BnM4gm50Tz8ZPA/cZpBbM/SPacu7m7/R
eFQBA1NDezP1PQU+5XxAbEoU01q5b+CrvCNfpmXB4fcLzgPVRfOYs/T2B6GHTd586Kd0cXkjHJRV
4KUpVtcER29dB5iX/w14LwSy/LqkavsZRv1fE6T+rEf91/H7uM/W1P8HVCufxXvU/9+rVn/MJ/wl
Wv32Pb/lmr1/weDCJDLEeL14T/j+TDUn/8JES4wwgYfgg3PYpbHfQ830X2iH9mmyUKwC9iMV/Lti
Ff4Lwwc8DC4DtPHjf/8nipWPH+SfklUUwLvBAvUwAGefr/lnZ4wIHJdd1ZlsTpvXzmsOdEDXj8Na
rUCsg/Em5tvXzkx3zutelvkwCwZSvENRGyAJICwFeevUR9/WJ9eYGmJIcrumcZOJ1rw3o4dNJ5Td
RQ8rirX9pG9eoxHNhxTdlak14pMi/EBiNM5DoB9GJC3Q+nX3EQI8eTDxZx64PRWMsAw28G+TkxcE
QCsw0+4pqInNqrn94rrgKRyDx2ketw9B5fg5WYIxbzYOSovc0o0FR2rHUgo0UHYEs6pB1MTVawxa
Mid794z49XMTxOfavm52STN/DPOw08eli2G24L6WziakFCi589RTKGtmprNlBN7rTIEcIvh4WFBF
ahQCAkO/HWoQsFkXRx9ikTaltsFahjLuCopA7bHeRIiFzbbTpmCwTL7MYwRL7TzowiQ9PUtY9mXU
xK+arxGwSQ+GeXK7f6IBogO6ft+eifXmMuiAkRi7VJeuUvbWqOWbrzw0OYS0eTTXc54MlSymJWqO
vqoPS7gBouDXfZiycp0T7w2uHjlRxVHcz9PJToGEdsP7XNLkTXvBlLexPDrrapiHCj1QeEmgPp4H
VW+AhnHtbB/eoUITOKTqdwKF0JD10MQeqpAFVTaNTfU0QUSA+apeJsu6E/PrN+mxc5uwBiE2/zb0
5tvBaRSX09eug7wutEvKKUGWruFpjNqps09aWGz7pvqc8LYFDJ4+RcKfSxGvAVjO1AKj0O4ZIbEl
Y3qDQ2I5z+DELfnWpyyLOEz3LaigIezPgYqR/Yk9EIPBvDS3DTyxIt4fSBh075M3bDetk6DdRZLi
JkFdQm4W0YwBIbLFm9IjpTHyu2uYmQ18ab8iRBSOTp3nQW4oXlldphbZStN+EZW4tp0fARwegoeV
UcgC2u+KcRlxt7fkvEU2Rm/XwwCJx+o6aZPpfm4ncmorXB+e4KOh6/6iRv8DN/rNr5cgx14TFatM
/KNqoMCtTTJkJgzUuUtoV/64HD1HIqecWQKJd6YMJFAXQOhV1cXp7l0yE6HTA/VQSdpDFmjyCHnH
fBnRVUQ+Yl5J1DdYjOLgecOngbT3bsOCG+AmFrW7pMJ1+VzTD7SHwmT6xOY6xEMQyCTzW5ahkLjS
Fj+VjNOneJRPdfIZ8M41gsuP1Dx5ECPyalqv1j590j6ad95Pn4hPigACbqoW+F5oDYoeWlXPl6RE
fW8RbAvukF94V9S+UpOiEove0VdVlxAwx6Gm8tQs4dmvEmjHLsmkwqWZoVzfNq72rvG0hFnkI905
SIFVZcn3Vk+vCXgo4IpIGWxiKTuDVLLS2OCaeg+bxQF6ATI96X63lvUYZ5GaPVij1VMo8UTtdwaC
51yCGv/SUewPAbcWz930eeqXa4/IJZvnQJZrWD1TSbpTEM2u5MaWfbzN5ci8DgqjZ7N27/8q3reQ
V8CvI9qJjHl4XtPuEYXCk2n5l63azuA3IMRT/RrR+iq15H1yVUmZ4eBDfISW3TLDekQ4Ig3bzxrm
4VXcYBkGG1h17FdnxdM518hKFSBfooxKaNEL3VDoo1UnK+4ciC6I3e7ZbckJ5l7p12vhgZjMBO3D
zI2ElEnQfumRuMc3tGgtBHmC8ntgjhymflvyOSK4ffyrt6Z5swb3ghmk8e1VGi8XWWNVqhlfk+CU
6Ol148RLRKKz78h9UokTfPK9/tmbTv8NjvF32MPXC/EOSYKnBHFx0F/bEfkJWQhibgTEY4yriG+5
ia/SWRwQXT8HSY2Qq432eJf36qFw69Nxd6yXNLfoapB7PvdSf9KeeLFLcpTJhlAlQpjhx1ii9uX0
boW7jHBU4RNxrwNyhPaec2KuQrrgGqRnkQY3QR1nYdCfGu09IwIMlQ8dPVrmNIJ8706M2kJDs5IT
1pW/Pki9A2VHpr/2HA1NHT0w6yG1Rb+GGpZ4CnGyG99DZIE7SPkVivBV9YeWpfla1+d0bBEDRroO
wUOMnzgqa/DK0/2wfa34OyzhhIA34nglYIGnoccBNSr21Dp9bNj8UIXeK0i8jDbzbdSK05JWJViv
x2pYHjqJ0DQwPJgHRdqNVy1YebLovA/bgqXbQSE4gfDkYYKjX5H2K5voS0WjS+8tVwPR5VhHFzX2
p3nwX2WQlrGdb7Hn5l3oDpb0sNTNQZvqtEZwfae2HExUpB4e41qd19jdbkty8fwtn6E7J8IdZy/I
iZi/WtM9jEN3DufmlGLXS6AaT4G+WGEv4FlvRffudPCcKh8JgwGqHyqIg42SS6UfVoPYJPfhl5C7
rUlw6tFrZaEZIdF78gZ7LcSeVVUREj0bkAc9PqqUnakcPo10n7iiQIclYgMTiw4JHX1cpJDVwBOQ
19hwENBOtRc+aXI3bTTWmW/pNZgxeQK8AfsrvQlGFRXBuJyqdn3sNoTwXC+6DFl++swFNXed2d47
xINKdGj1cRnghbmZgwSkyDuKzm35JCD9B5XXF1Nqt5wiu1us3Cfn1k1BYeqxzRDBSy+RDWW2BHP9
MMaIqS+Vhe0RtfAf/bqGOJqiThELyasqecIiqI9bssJQZ2FXNMlksP3VKHrWhB7oVkFka/unFiPg
4TO5q4Ak9OK3EewiPLQzxGU49yuOIjg0YBH8IrD1g5CQkHsvKOE1uQc74Ka3a3DH+iTNtcUjoqWN
cyFoikLPzu/wQOcyBtvypQuFe42dQbwVv2wItggC31B5YGWtkNpjJeCwmC0fV7zSQsIzNHTEViqI
vHTlr42evDvDBURwhsDbvj/0uVsHkjVoDykGXlx7LZ60DUjzufeqL7FPoMgjpuO8pipNo7AZ8JtQ
mmPn1QP2bRVlcRS80mgmR7TeexJDx6WqBzx+nX2L1umlMlD0F4CqiAwAgIDiwa6cZ5tiBRpVrIhX
n7jQHwwYmZSK7zIUXwKj0ewGMc5zPdfHmczNtfUxPmcLjtJ022GedkuoXLUVNz35EPYEyTH4i8Vk
++YgogX9ZJSgyNkEKkxu865/WREjGjFA5thNHT8EkGDyvuWIOcP1bdzyhUvPlFsbbkj6Q5DrAgDO
XhO8a8/vYPSlQYH5Ku9x2x8NGR4CaTycwowX3ZK20NuMy8zQDQVrGo6CbgGviUWUBYzrrGlJsgKe
9I/enL7gS3UeWmLOocXn9Ec85gwb/YG6Lc4mgXkR48LbK24oOzdePJhsz5sdAKsiYRbep9PcZUvY
rkUX7GFMMz8K2c0fQfHA8O7bT4HXxucGdl2OnKA7jLuXNZo2BUHq92VnIenyGLbmGIivGIV0DSyI
XIPV6UqPzDmHMVtUoSI5Bql/G4X7TKvxaxLL2wSVBNYXFlm1O22dD5+JcoyLGDnECc36p2n33ZAQ
ZIe4Q0C+EWI5gJRCuEpWMGba8RqaafUJ0Ghzwc2Gvbp7f6FLffRCZDirVgyIzVg0Gr1cT+MwsGMF
E/wa8X2NbK5QeRD44iawybEK4TyT3XfsWwUHskL57s3r2xioOqvqpUQYSZbjBkGO9VHJk5lk2ufT
EemBIG9UN2GXhs1pQWLkLSZ/nDFTAW+idweFtk25hFD4Fh9q5AK3Ph8Z+Sg6uAF8apGHSoY2g6kF
9nWAfR1MKCb97kVPrTwvEf1U7d5rV7VDgaexx76Bp0l3kMYcX32c5JIWnGu0ZDJioGEXdGAEfV0H
JaYIWP9x46jyyKQeefiVpyHIAX4X7UC8wwbkaHRq1uHFGkzLQPjkcQUSXhDMrSltAk8Zl2wtBo08
brKwAdX7muFXR/GcY+rKKbCslDXuJszETNQNlKelQhbKPhArkW7G4AFYDnWhd4Ob7FY36xewRRWn
BTYRTLrYLfFpN8fFasTNhDrtbBaUlGswFFuD3ZMt5hk/cHt2iYtw20AajEHCct9iv4m10MVAUatp
d0dgFjNmP6vdrBdDP+bbINF34daOCUU3BVt/W8lxQc60G+NbvTv+3e79T6vDqCoBMl2BC2g8BkZ5
RwVc740F1Dg8ukMcHzFJQVxE7aX3SHimcI0ZnpIRQz2oWo8VkzB3PLRVjT1J7RDNpHVThouEoIXZ
A5m2y3YjeuYQjY+rS9rYkmKcRhZF8zMDFjsl+zo3gBjdjkVgD34Lx+RWhEwVo42WS9IZZJZBU7gQ
knMvu+0WEaqwoBKbBrB4mA2M3wUrQtbV0i8HiQ0oWxkL8zmI3hCmvSU2gdAa9eMFgS2MGmnuuKQP
3M0W1Wj1AuFD5raWN5CurxttrkCFfac7ENKP0K2BE6xZ7dAxdeBGQJZeUOEAPxhRQi47WDJz/Sh3
1KQDg1IK3ZLD7NHvMDWbLImXt2jHUySPPVj83lf4F3UJeS04+TK0JyIxCAfZYrj+a/Nt8cTHbgFg
g/FfSAFUS3jndjQG1ye9KEANMltXTOsCQYNjN8wxJOaBtW1yqAMInZH4GqKRAf3ePsRtN0A58JF6
4DiUSYrMPgycEx1ldeft6A7yEZgMo6+8Hejx/Gr+GO+Qzwj8HQ6ATC6EMOzFs70sYCPuuEb/FUjJ
MWPL1p9gGGLd2hGcPqXmWPnYfhz7jF1XZTHFxtANHMtm9T5Q0EYU1JEXmXNHYkj1GIhijDyRAuUu
WtkeA0R2YGkJad7QgBUYP4aIKJpvlegkMyNk+3UXGHU4BMekUclTj8DkEWsoySsWdWWFQFf2MzQM
Rzb4phbU/xjDNb1RqCinJYQ5MfMaSrUIsHrixOUpvA18zlS0x3ZV6RXjLDiTNfkY+qRPyx/5YhsO
aT56G7z1Csl1Rk7xoMGcCP+e8OTS6PdKjV/3Pqya+OswIO9Ppouvws8IfJo8jaxE9ngXjdZ6O3sh
X8vRCy4Bxc0Yq6258Vfv/8ML/pMISxCYQ7oIB38MBu1vqZ+5Ys5D6eEBxFkwDmr9iklnuZ2+mXE4
d2i7Jcz0/11w8P+qTosZ6sl/1Gn/9puyfqm1v33nT7UWv0otBCQIQRa/EiqFKgrB9PcplLiV+HcW
4zwOfQSrfgm2EaZWpxiCssu4Hpwp/Nfvgi2mUMag0zFs/6f6+z8ADPEr3f6q1nqg/pCJiyMW4QWR
qP2bWtvTZbWbxEAANNJ9gemJcBq5ced4nFGajMCncShmLJrZsa4xqsAGyX0HtWUbWZyhOxBZu1tq
GL/9Da2MBo0Uvq77lCjUTGuhLHa1ukF9RRI5FRiOAZEK2cCsmWfywKcNc2kSyQ9Oxp+2GTO8aAOu
Y442ceMUamQ3pH1uHEa59SlqY8lwrtdU3WD24gMfsEc3Ou5PgcNpqOP1HIXdXdui5sZEQFUuKH5u
dyDGmOQ5ZsCR6kF/QWBoPM8tiY5rpYYL6PoZxni63nPRRSck/D3gMurG61aLHcXwG5+JJetq84x5
OKdKIMOexIEpsck9bAawfDugHBvqnh9izwRlrRLvDESaIw5CL8nuiwbb+oifgT8bT/i3IGoYSMhl
ynsWl8ESQcZM6XO1RDhmIc2d2KwnlDcgDEkIH5bFGjhfb7xSYxqTB8O2DslZgQ70dhc3wCAwfN7o
E4LM7f0WTreMB7CFIU4WsPvyWMAG7vC6WROgXHVSfwEaiIg3wzzChIQYdYOJX9i19u9BGQc8TRwq
r4OGDG4LjOjngGn/hexmNESpt2leb6fYJF/R5Qf48ZfHDoFBgFnxd0Dt6F+mYTqs6+jlEIrCYuG1
fxlboG0UPeNlJHrNqxSfzfRVmndubwZih3KuJqAUY/cZcSiMpFLbXk3gWLa7ub5iREsh5T6EUgEy
YxMGIME6wwQ1CSWVz0UciY8IzqDQRC4HLiTKx6KBqs0tML8NgzgxDBEetm90iwsCkalKMCft14CY
1FANHh8THEaAWHnv4wrBSPFfYNR6ZSotbOUahSNJw7loYoaSt4r9vN2nxmCkWnSUfdBmYutJAVRt
zkTXenmLoAGMcZaAEMEQGa3g8lc+Po2LH9ItxLA4Tb17JX3ohGSeELjHcECWclTWE/u+YshLCdHw
ZYAE8pmn9QEjv85sizCHT5EraZPpw8h8B4JWYdoUwRM8BS65i7S54TXCZZ4FimmoT0pHV0x+Mcl3
4+rvLS4alOHQL9pow+i/ANxPvtWYN4rPap5A1o8l8sxIr6LoKqeW/z/uzmtJbiPruk+ECZiEuy0A
5X0bNvsG0U024b3H038L1GgkciQx5u6PP0JXEsWqgsk8ec7ea1tbe5KbTa5ELS0PBCYWPCvXKqmJ
GabWnmoWbj3XDe19JXlQKSg9mzkMnQUjdec+bddRqAxrjPLjgSMzNTem280QxNa6jLt5RxtDvkxZ
PG1UqY/Yc0PMarzDoF0zt8fgcIGsFHkKDoD1H/gbqetogwYFJAW4zfQP6sY8TXOEjGYyJkAqCwyn
jKfsCP+Slhr9o1VVZ8MnlXOrm3W6Z1dKdeERnfYmv+03KI45FGeU2LQ70evfcYt3vM/wcYOiQtYH
wuoFNC3eQUujmcvLvG5oUnhJ201bVsDUHUcp3PlDzL0E6+emeas6Q1SdVHBRTqXTGJp6GKVqU2Rn
NSzsdSXRt/rft+u/FfH/sBdjBeCfnyemP/yRv/2L/h90AygYgnFP/P1c9W8y+f7Yt//9N/x7yqr9
i90Zb4CpsN9ie/vPnFVR/0VS3RInYZBMp3Lq+mPfhiytL8NZdmwb0/+CUPhj3+apwbCAJ5zaU4Eh
/j/s3D+5AWVVXWoJGdkbWW3EHMk/TlltDvFCSSMJDkm/DozRNYdxE8nBhs7iNjbNdVmPGJSl458u
2F84Er7XA39yIX7/XEEwA0WJiULru0X7T/Y4SRNl7/t8bkJx6uEqM7ZygUJRLdUMPQJYvZTWmOqj
IG2cOJpPEszdIgChySGPXbz9pKbJXfHZBYzwc9LU7/KIhanNn60EFFTFBt+w1SWsrqE1PP/zt1cW
u8R/fXtujIoLUmj/5Q7Vefln30YkLjP2HWYMBPpB7a7IY7o4X0/dri6jNZ0hZs3JAXWVO3Fg/efv
sPh5fv4K5FYBZKDwMkzx041L2koLFL+TVkHC0SMMdkMgbRGkekqT/eKj1P/+uTyJC7PekLFYYSX5
8SERILDkceolbAfNpas/+rn2glGsen4hLVPYGF9z882PRxex+LpQafg22W5ga9LjhHYvjRNh3yxd
vfqBtUvieN2HxUaTMkeX+18YapWfjFA8WT9+2eW//+nJAg4Vgh/gy7bKVw44qyIOGKTtbAOFdxWn
CD9Nz6LgYYZuJIqrRM/RIDZ58IuLpiw34McbxPeArLAElGjqbxXzn77HLKqJCnXGEGYw30mtzvGF
cUilY9X6GKqxNzButabMNYPK++dnQ/nvhwOwAq+Wxt2ymYr9dLhT47lozTGQVkPltEnOng/adyUz
RNVEuzfS6JQswJgu9Ay7fSDa2Rvj/Dgauu9oQfcuxdlRG391RfS/uDMg0mRNyJgBdU4kP96ZxZ0A
fm2xVmC9M3WfF3sKvCLzXw0rdLNZecq2OHQwvHQ7NIgPE+OwxJJXo0a7PTMYvkkKqg4pyF8xtdDl
wI7To5tyilyiju7ey7nuVgj4j6EVbAowZz3i2D4xn3A9qCvJnMJVXiS3NOWUzwzDVetURsbPWLyi
nTI0EA5NpV8DcbhGkEK3ECO/Jmjb6R6Wh7LMTJqQAnJROnxp+4Q2Ci0qYKhf5HZ89W1eRTWi6MOZ
aLdpsf7ne/rfCzWG9P9cPFbsHy9eCVVRm3UEdyKcnajyn+hMwWlLkm0fGpyN6Nxbub0JdWyO//zJ
P3UKlheKgygbF+wTPGk/f3JOHUOpyG3L5bRcDRFSeGVad3nlxV2J4n8Esj+PyS8+9a8WHfRNsi4g
wGAJVn4yiadizlmP6CNXsbZGoQiyRwqehBLYVFA01eHYd6q2l+zOifI3Kc1oXlvjqql42rV6lUBu
RKl3t/yAAaqtHCKpPRbwrqwE/VpqQtcQv3rt/uKV/+ErL4fkP73yxhQ1fhCwJudMEgOj2Cyf3RTK
ui+7JwTpoISo84MUV3Uw/OJ6fb8eP603fDiv/bLWLKv0jx/e0VhLBvxlAIIq5t3hIVr6k+ZO92tP
0qdPXErGd/KZif9WhPkvNvS/WHF++PSftgh9iv3BXj7drKu1LHg2GD73qvmIausXK+vSSvinH/rT
Ah/ZKGqmlo+aE8kz+tTNNAYp4a+Wq79aRJe8VFBVLFcqy+mPFxSdm6akJZ+TJw05CFeppJNRHcxc
XcvdcO6M+lMt1YcZJQELEATW/B73/RmOYpo/tKLY//NryGf+xS8nY4SXEKWdbSLc+/EbxVNI6zL5
Do7PKTMSZtLCDpVNkKzE7DWsT239WfbbtaRhJuo+zdIeD90qllEbYIB68RuxjZMn5mdAymbXp95S
cko99oIUIddiOmfnNkmPqN9bHRHtqzFeUu3DwGKYoW4PNqKGHkOHHjjGqUJ8kd1lTkXY2EArC4H/
QnxByvoaDiJbtQmifBvkwODJw+Okwxi0Ynlb9d03f7Sk4xDk3aEuMa5U0ee50phJ6BZZDOklDj5X
TI0nYb2nvb7zMSpQxNqoYMrIi3ygnmHOVZhoYqwZ6I7dKmY+dik5G277PmYkGxrqC/iebwOGq0Zf
BAhA1WuJuQdcTUZWfwD040BWUA8MZ5zqjccYmMJh4K8ojbew6wjrEDuO+xh6gtopGcubSnUYfJgB
rV3I/DxRbDJQzLsqV8tLHyU6aNdM3+mNdlMHw8eh6tPuCUN5MWidFgC/XRhERijZpTIZ20kW8ro6
1YSr1OOx5SDuP9Ax+Bql035GN7YvzWuZz5S5lieLCRtsPmyxIl8aJPZ57So42VwwlTx1anhnBrZa
SP3y2B3o+2IP7W9KXLhjktKhoRpawP2arhUM1uQKIINxHewPoh+2oWiqzcLwh1g3rcu0u/6Z45/n
4l5axjoK5KOf+Vupl9EvkByxbpYmfZvRVBs/YusOtZspKYR/YFMMnhghUvm4ecnAL67248wBY6Ko
T1aG5WbDU2DWp16ZmOaYubmppWyx/nHLc+aEsNyHRtwarINojqY43CpyOF+booBLHN05q/hCLENa
L6DZb9K4f2yiwtG7qw88OUn4NfcSUlC+ivqWIvSjyva5sipx9MmyJ+ZdoE3bBEal3m0Y1ddfJsvR
8ACDIeI6jbu6/0aTz/GlZ32O7j3ClpXi6weca8xMMDrGaenUYXv6PY1ANA9G0e0nmEfOIJuH30MJ
1GFqN4M6XSft3OAOMrc9/qRMe1yCCnj8x5wNNH9QGf5pkifGByl1VRAC9uxAVivTy/RcGxdAqNZk
HcFvEuVQIsdpbE9+RNTq5sa6ija17PTv+GoxWSD9uPb2VrEfkhFKxydNzrfN9CBDsQvNE2aLzZiM
G61yxRM5CqgH0nHYf49FyPQZ2YZmYnns1zmxBC0OCa5s/jAXitP0B7ofHZC5t6x1h747yKgnVzJ2
0+Gh6TaIFB1zCL9ZZvIwPRIV4Kp+RiAL5hUBmtmEFmsEntkiRmf8+xmeEnbYDcdcdPxfSsPa1xVw
hfAcEECg67fYPxTxCVoj+RqPNc5MJjIWssbCsHGwupJ2GuIN3GnCNngRg8964W/xcBxq0Tl6wo1v
F1lcCac0ujczEK40Q+00RBwPYzV5khfNE9lJtxkXmDPoZrwx7eGkDjXGi+hrQI2YwRWVKw2WeOzF
irqVG/mWT/V7E9Tr9FoqJN1ULEiSJyvQ93YtUOJhC+901rA/LHkQcNpdfWN0rq8fa/tROxVFt8Ly
5vfbSPqi9V/p4jAPdcv8I7XKdZFKGwugySQq0gIA5YY7pU0kvGTBwSpAczxY+T2dQYhB7+k9GoFd
sI4lHIKci2v1SYtvqb7JTMjA7ljdzBBSy+hV6bNKY8s0VyCt0Ug4dfyqz58Q+xrN115NV0EQrgb5
YPr7+hrowYZZcFFdoxk3LRJgIT2HJeD1QdmE1okHWNdP/SMOPmfurkl8LmffQ5r5htDv0NIDNCda
7SK9QIOpUQ6ComZRKfsFMWqDsOpFfY6iovaWmIteOSYjKQo5Y6j8az2ie2Z1wDRXnqaMUew03Vpz
r+EcNeX3JH/uC1gk0xvcXK1qMS+i0USserEHlXrecJm/8WCA9jGKfg8AW+1PttgNEg5n1QP66eGy
9LSscu3Gg0CcM5pI03U0kpgCEgQXccFbO2a5O6QdqsaKs+Mj5NDR1e1geA5rrPmRXy/OXN5eWR4i
V8KSPoabTPucYUeJ6Oc2z4xtOWf4mRuIvfS5/gw9fP46yJdUOpnP0MUuC5K+f4zyeR+Qb7Qe5lZ4
qOdws9oeY/rkE9DZeDNa+bVQT0N2mAenFte2iN10KlYjqIRnCTKzYTpFsfue71HUd1P+hpC9iDkK
lG58jF/TIcxIAQN7fR0Q/EHX0eYr8UA8o4esv4fm6GbiVuGG5bcwZW8POb+n3Ic4Z8DjuqWGkKJn
LXftevs9KqRHbOZPGzm/G8m79p6wuIOIqF2JOfU8tw5oZ52IlrHZZt/AfCIbuw4VVDluf7ixh2rF
0ofVfh4POux4lPgpaPM+l59mQcwNCqvY3nXobtCDMmWIttn0CnzOCtg6PvloOSHnh69d3HuyuvZZ
2ZvsoxUdUgWyVYL1sMesVJdYpw9jbjAS6NBB7MyjzmyJLhs3k9ujjsxy+dc98D/N3/WmhGhxFZjX
sH1MkZw1kwIdVeMarawCTYj8VRLdRS7sbm9p6nymwBnhDfXWsJQQ8Yk4omltSSQNGNEoexWpAY5S
GmLVloZyrv2p2NDWV8ldKr8oFWOPOOs/SYUEV7Cdtkqhs1PFMa6xP1JSEoUpWlVrL2jwXu3KojGt
pca9sG3kcoQQnSJNEe/ypFdbow0e5BwEUDtP1rmxFkpkZVmnAjPap84iewN5FUrrOvA7jwve3OLq
9zAVEcsM+stxvMzFoqGkh7kA0SPQQn73FI3vvaS0F6XHt5cb/bgrRCO8JWUliocbY2VnQKN/mCK5
ZgMkYcVP8RUyO2qfxah+4BcwoRFxMWUAXKh+lYtqIlUfQ106oUL8YitQhKpUDRyzDl7VvkaOqVf0
tS20R200BAAG0hqNUVk9RDGirUoVr8ZQp7tBTCn0DFuHeaQG19ZXzE8W8kne/tb/QsgJJ8YmOxlm
d4a9B11Rq3ZRXF7Q/WeroQPtrS6jtTwVD8jeMcHPbb+iVwPf0W60J5oO67Eoy5ulmMEW56vlNUmB
07YnfGEw8hB9PUFOtMPCYxb4lCIzPJMy0E7TBIeb1Ld2jaMZdarvy44GMvxsxCUjSKt9qGUmUW1c
guRTJ4m1qTac2kI9iALYdEVgr5tGL52KayrXVXyJ+khbAQm1nQDFCUjGMF4ni0StBUzrVIw90Azp
9ybAMeFXM0IhSfadpB21M9Vov00l7aOp0E6p9mQ6SA2YsgrEnlIXXQgAAmo7U4HGNfKWxogA5qet
QY1ToQ1V83jbI3RDIJsQh8SXjN1c5hEH2lSwksjfJJ6qW2gMGH9Bq9z11m9OeSBScuWiFw7Z+S5s
i0Ogm19n/GVOJqOEBFC0a6a2/WplCbkqmfZS1agKiyJKV0o98Zeo2bpBwrR8QoimWgSXlC7LgcWs
x2vT4+a36X/MkgyEssRMEiSDN9aok6Qq4TSRcOosKJudOmN2DBq3ccjKAeLP5Ejqa31vl7pwRp9R
pVTAIY99KsKCIJPL0Mjmifak7xixwQkjDiQHRsIWqnmFJ784GEpA8dIj/68ssQEJcG9l4wRvtkX8
r++J4bjOvkqcjSTdqjLgFNyVb6jQFJjp6R0G4+TOpjjoAwOvzDfWypSgnizRuJFac296a4tu5NvQ
hg/fMaOZnazbQHzIOsK1vjcMp1OR0jWDMTlDN+ac+KwTqAwW64Kul9l1OQkiSezK9YCyNMNqgb8C
n7DcsfbKmzbqTrJZPCd1txY+xpDKjOPdYGsbIlVuDYklXt519pFohS+tWd+isHeiqbHcIuwoRA28
GoInbqEGag50jmg1xNFrljDgHRLzKAAfJCVonl4/DbWytQab1rykMcQzETXJfr0YHKIPX53Yaqha
qrAjmgZnDZatb3NtsmL3TBRzlf5Owk+zo36btcDD4qY+Wzy02aiu9FDdwSTxYK8SIDBP0iGyxvxF
m/CWthUJjkUze8kcGEBHQnaCNGclVzK2oCJzihYaAxL8E81pl67+qQw4Gwx6S5ZfXINvqPgv9Gtp
3Cz2WNXwgnxenFIZ6lAyILpkBpig4AyxIuNQxfpZG+0LwtoL4LDnkPS1gFAATR17l8ybD/zvhhuX
ZF5Mdov23jZWQVsdo0qLvUjLTexnbKZppt+iyHzPCI70oN+/Q3/4LCGp5hlXzz5qOya6siurCz2j
Yk/LMQ+vOo4C8EdpfQU89V0DtgYuMbpjegBel1B5WzUWU8evy3Pfz5soEtdCmc6jRJZMnD+p1OMq
iZE6aDw3SoPRkwEj0sdXFVrTpuszSS81QEQUNb4BM0KSq2wdhkjY5srpovmgKN+kWXmXSYxYIQw8
zkr72nK5K5sJZzJ0u6wK7rGtXlWDaLUs+YK7yi14O3RxjqPs2vZwlrh8Zpe8ZlqyHbPmksYzIP2X
hOqYMKE13T8XLMpJsyK2hOGTJD0Jhg54nHm7R96W6smok42g7JiiR4VhqaQyGUZcXWQc2pVxLWLp
pZBKXtT+RUmbw4wFTsu2WnuGr4MmLUKSlh3VrHQLG7yVNd5DWfki13SusmwrTfZTOOavcabt23Bq
SdapPKkjl0x58oPSCzvbi4fdbBAtYgms9vFOqDnUGpUjPiE2GfqF/N2W+3ukIzyvXuPY+Nxga7I0
dADBnLujbD6BRUD9lmVHpQIOomKWCQ3geHNZX6VusetXXl4B0BGBcFJ+WzW120EaYCWJ9TRQ9mT+
3U7pf2v2R57X+1kyVj20IeSOV6IyXZt9VrVqEzKOjWI23OTWeK5G6T503VVTOg4LyuApmVaTEFDv
OtzuJBvI18KvD0kK9x5Qc9FcYky+7PrAgXEzEBF5x1FztIhEUkp/Q3Aih76HsRx2kmy95WSogYUK
3MyQb7LWU/7xJeYi/maM1AFduFflAsU8BKfCPJnWIj6pPaErG0vDucFO6+pKd9INumog7+2VJUDH
p0G51xJ9oygtZZwBTaCG8uPDJFAD9ZbWlfCiadzSeMEYwqyHs+cHqVLPIeGCBJSdAGXcNBpMpnSm
c/Pg49nsh9VMLAOmgpXcmifEsCKoj7ZKzCuqlikmgQ+CE+FCygqx9XrywyNJRCEC8tcwA8wtRxbP
mv2UyQrPXvbYdPlT3liPmqZ+Az//NGrAyLPmy1h3u2Gs9n1HvZY9lA2cqrmp75VqAugKh4vZv5gR
CB8tulQBOIxyfAuGZXmm54DZ8xPjAE6ot0IApp/T5tEmflYVkgoKREM4XNAJxL6TTF4Ut/duiFM4
ntqBgLoR42J0nqZq15DT48D44C1JOKXFweIZNNTGiVQtZ26n2msRcrZPSgw+WQEfkm6a1+dghsqG
hFwdWKeb2uQkLciroFZLpFmaNw36AzGfm1DSt3kznuBMpDiMdLG1maec8orgO7MvIzwUg/+i+zgJ
A61rXC0xxmvYMaij8jd3pqGdRTxuiEi7TFKHaZZ9mUGh4cmVWp0i87XRomsZIzZPdW5a5whcXI4V
jCfePTZUXAai72QOeiq2GDqCVuQfSBw6lOIU24ErKs75xiZG2jPG8dFvutMc+m/FjOtDq1KH2KvH
OH7mhzuiL3lkRfnS+T5aamOiG2WsrWLm6FSED0VJb6FJ2EaA2dld/uDbjzQHjrMkLjRjK8dqw/2Y
Qkip9PYGa5xOaJn1q1mz223kK+/w49/ATWlQcJKYzDjrFgUoZsfm3Oi4Pwxy8LLka+Pjcoq14cFM
fLx6wWchApmXBrIFAJ/KR10qKwOtV5hro2Ufhh7CUGABLn3ANrsbP/TmQqBWNyofGMz2XII83JZS
fa36D6Vzl0y4eZMGdy2qCOEkHvYS5KeiXyfNzgebhKiIoSCpsJS6DOnPFfjRiaQBtMC7mS6k1dcb
rS4em2s40KD1AGqtVfvYTe/thGNpSwhNY68xhEQRWbqchn8bd/xPpv+/FZX8ID35/02dYisyw5W/
V6cci+ydMPjo7c+ES+W3/+vfihTlXwz0FgykbgumCRpzht+UpNa/mFabpgxWWBC/IAyGbr9b/1Gk
aDr/m74w+wWDwD8UKQsVwGLypGiqhoxF+Z8UKT9PkiBuM3VBTqqYiEkZ/f045CDj9Oc8c63pJ46P
4x4+RfLLmZ3202RVlS2IneYyNaMGs6A0/fiBwcwAviQIikUN6MkqC6p7opjDrgFIQ4/BPGoqaYRW
QsBPn8e7jIYpRH3lZE5GAP02mPZNm8kvYkkba2pJW1s1x9ZV0ysyy3CMik/U41tZqhZILP+pnRMF
05fReErqi2cAQtnO75+ELl/kBGuwj1+VeUZSXs3aZCkmU5m8DRQXiQ3GF60kZvj4odPBAra91D2H
zdw8dGlEol1JKKpJHPljN6m+x6RUWpGKjNS1Bs8k6bMXpRhTmpk9fUrHcm2FA5BgExsRRaG6nRjE
OFM2bGGXEGVMxYZFMT4qor6lY96Tay4MMqjwiydZz/lTFKSPzeTcYdCRtaOehcYGpjBnEV8l9Sht
Dz0AMWcxwhGhNIp3K6mb0IEgLG9ULvnRjDLlqjbKC8Nk+H3KaGyBd2mfNJoda7/G+7DSWg2hLC6g
tYjS8VHKzJr4aUIvW6MbMCzHmWN1EZxPA8NmWc39B7GYLF80L+TTZM3TqTWk9DEjMI8/IxX7Vsjl
weyVet+YybQ2+wTPTRx3+D6GhOh4A8/iIOLa7f1qnZk4G/FwpOwro0LGbgbHGEJwxr8t2l298J2A
JLqNPQsn4U/jT41I4GSlvPOiod2VdP2hDEjRphwUTlPOwzsQp+IEG9rAEj4nb5i3lmiD0bzUEkBw
Z1SUYUt8U7xFTFYc1HkRXcaDylE6LdxGrbWN38TqJiLxcwP0oMBd3Z5rtUD3myk6tUKfr8JM1j+J
PrIcBuf2VcP5o8xcTjup0kOjTkwLbXKpvDAZd7lKaFBLxBUDGzoYaZd+IR+BtT+BV2GlEWYI5Wwt
3c4ws6W9gax6W0jW8BrYZJ6JvL5GWsyEZphyGkRxTaum5+vNg3awQ/k2mXdlJCujSdhcsHA4Svbs
WzTKv2cWtpp+ky1zMelJb0QUYf7NX6WISHc1Bi2HtQO+8/ez0hac5itiASw2gilFbJOgHsbk2tpG
T6dcSXn5Ut49/Xkpu0wh9rLGe9swHptlbdiQZ0ILxUjvysRZZ9Wisz9LHOfXUbfICjTdncQo49Ii
MH5b8S9Spysz6yDPeXOPGmalARpzN5JK/YzoWcZ7Py40C5pu9Uh3XtMlt9DmqfeyGjd/3I/JoxIa
07chIu62oCpYxYtJziaoYmOmeuWpoLHuvpTP2OKG9iJm4Zkpvtk4LqKtSHm7DHNGMOAnyqYwa/rx
0cS2G9M1owoWhZdm9MebJD8HE90CoxJAJ0ErnLp5LF5MCdcz69rOyLuTUerhFstsdKgZ0jsm55pv
5BHj1SQU76RhGFqXXZlyaVX7G+MLDNUJbI42WkgbWrrJzY75UgeLTwca/t2wFI5jeNVacCFCAuqa
Zr1P1nUZnuuoA3rNw5PgCSrCU5LhfYuN1IHaIDZEfCHbJylv3Zj0UrShH495KD8aWZitayxrqSZT
OoUFBbj/lYo+wqheiJUWsALZkZrvLdLfCVVE/Y8GTnZNSX4o7ab3rIEqq52jxxaqoadH2M1a5CKc
51nWrFrLPiif32ZZHAEHlrusoRky9fFbjXDck3vxBkidA2qWWUi2uMRyUz5WOUnpKzyB5EP7Epm3
lV61O6KHd3NO8B2jpX4/k3l8GZTOfqL7BCSmQSgfwrPZQOzUd9pQ51vfAjJS5colIcrHrSbq11IV
W3ipBo3uBFF6pbyNGefjMTKbzwiEbzJibxgy0sOkJAwuFJOZ8TBjVVvYejKd5WM75/uAFm9UTv5W
NSp68NmzPFeo/K0WLWRfMYrTUmKFwd6ss662vbxIqxeKVHnPk65/pu3SI70Xxho/+HQQmU7noI84
cVVKuhgAFhM2652bBFPk6VJF3LoGJrqnuV7wZ0ZyHSOl25VyLd3lfpIZitfgUcZJizzIlWDq5Dli
zJRU70pFh2PVGWoeAkUNxa0ueNmCIJkzDldxe6FBppwNYnzfdGPWkYONqQsP/3OW9sE2nvQX8NU8
kjPtuF4l6szs3rqxn1zkQw1u3vrcNmjFQoXMlGnG+0xOakT0wZg9+FIXnMDY0X80+7XK3T+pFnk+
IPxgGZg4s4pe3Ek2UW/jIFfP+sQLSyttpdvxK23CxWz3WnXFQTIgKZiJ3h0xrNBGsKybKcLBy8kd
cwoSZrxUJUMIEmq9Gmp9XIOvVPe1RgcPkeixyxqc98CKO37wIj7L38eShm2szF5KOsOKuE5QdcSv
sLbgpo0k39GnocNZPb6XytQfBCCjdSBAeTSFccTmGB1nf2mH92Qi0OjJHJAiFqdn+zzowS7g8rrW
UDdrU/bHNUouemEyWvr7JFL1AYKRf0mU+W1gZned1Hx4NrmQq54p3JHsKWMnxw2RPCEEB1I+I0eS
fGs9mXL4Srx6sprUSQGDotc3HNi0gemJryatBmY668j4O5LVUd9TEMArmSCT+v05Ids6SvtTlKY3
MjRxv6rCOoxkdzwmvglbMYk3yICNjwy+gqYrDoWMS+FzR+tQeH1CYyMJLcwXEJodwr4G2sa0WetC
REd2QCcRavCctqXY6WZAqk1Z0TbJCAxjYZixH404E6NUeU7mqfmcRFgjGQH/Ta63GMydxOK9GnVo
nYqs0Fj6MeDb6s0GXzpEJ1+l2/OfqG9ftLob+MTKtm1ivo9Zufkx89vUYRlopKnTfqT/G6i/h3+n
zQIiDPDXfg//LptOxc4Aw0k1dVxNIJqejIEFSjfLfPvPCeA6m9eO5JyINuvvCeBdDcRw4aUfWhLA
c0w8LuBtYHUpCp5KwU357yzwsuQJ1bNio0YyB7gksaVzW9bzLjcRAihRqh8GoZFOUbQMQ9qQgyvN
x8o80GPnXasJyZQBOD51NdqDItc2hELAvvmeGN6G2BwU1ihHxsfcDnawHZok/QaznR2r0zipYkh/
CBl97wdCyz7rVhYzuB7QiOd9pr73I8sC2byiJaemM8517r+PBe6XvwoYx05Nd3REigZVW1HMnYr6
E2cQ+Ko9fMr+BAWkZd9Fq6QldrwvOTIRlkHqeEPikNdo4mNMxw41hNl/0UVLec/yvJmbptzr8SQ2
oV2QOIoF769zyJvFb489jglHySGK8TWA04Cokj8nkpeymq+YBdyI3W3WpT1jfWZs/hKLRlupJq07
miFEk0dhEB/TuoSEaBfToY3xve4GkxwrnRL/cy+ydq1iv8VhJbpNVjUDt2ke+f3Zg20xrFwpckEm
jdLN6s7nkGKpw3g2YRI/F+2Y85Tz0G/IV30bSEU/SJbynIaB8YIZFg0OmiWd3POu20HlgcjQ1xnb
AGOR+g2dt3JB3MQ8WkMLmyfaTbSdftHibuA9xe3EO+HjZ5PMKwzI0c3n8KuVzKTImlHjYCYnf+W3
RHROFAk4jix8+Z6KHvlVvGNVtV6KzpY+aiNh0ehG6T3Mo8oR9TQ9SjbiptFnMFLhTzyBS5YcyLsy
QbRd/0w7FWasQIWljBjijGa8hJDL5lglKrMDl2BD0nJHP9rWqnj0p3YRjqndqvsesd5MjPv1VBFe
UdkNQrO+DD1LnoodYWmRF0xTuC2Wea+Nixpr0pB5nVzK+zy2ERSR+0F0dFbvAsYmT70yJ3eidKwj
yTrNp7GXjTUYi2kDMr/7gLRNzq8SDZThndCdqh5YXqOArcUctGoPxz3dVdncYLCDukCwXOpfGckT
X8pv3ZOOQFWrYZkgIVhPXKZLlFh5xEQJbNQ4EgQfMb1EX7RQh7UFQNypYNG6FihxEKfDDg/ROkV7
cYIc4t/zkCNZt+CMiZIyNkqYjudOCrO9KFLYEwv8OFswyKM8FOhXQCOPCyQZp6r1ZAnSSvM0fjY0
qb3qpNKjgF34yrZKTPbIo/1sLUwn0VVHiKdo6ShWXVVqAy4he/Lca2JTFlrvcTYPH8McjXeVl4IB
ZV1vWmQflgxkmlUTSB/Pa21+g5TGqWdhRIMqUI/Nwo1Wi+qmAZKmL5g9dwspDacjRshBFWsNFU5l
66kjg6JWE4LqRdJxtCh90ysBVkuAqxUA1qkw2o21MK2BeUXEtI5raeFdc8w7IbM/B3I4spLDxIbx
f5+pHmbE6MBSfRt2dsgujD7KepGjXGacln+IIHekoidsZ/oiyQR2WqC4df+hV8ih70yS51SG05p0
kEB36y2nnbw3z9PMYLFc+N7DQvq29XY9gP4mnvpTo8EmQCvixKW5NdXmnDU53HZp3rQifp4Wjjjc
XJLTengnejbAiqlK9vO+SW91Hp3qhUWu0NuF2YeKs4Y8XC/EcqpAw5kXinm+8MyTQdtnhnTJfahR
88I8x6GLw3DhoFcA0f0g/hRiI9ykS2DjUHEMtAIUIiJqPrK6P5opu7upM+1sF9o6qULTHv8Po5uR
c42hDJt2LA5+NHZflHbWj+T38f62tbm1SVTKLVy00v+xd147lhvpln6VwdxTCLogeTE325vc6f0N
kVVZRW+D/unni5K6R1XdR0LjXA1wWg1BgJSV25DB36z1LRDI67ZlpKuJ76NlV2tTU+BzzYOP6Um+
czAi+tG0eF/vgIl2HtauZsljZiScI6iXDaVhtB2aaOtr9nxk8midNI++0GR6LgHWbIlseMTArXdm
D4R9rWn2hebaC024H3ueh7RhA0uywrvplzLicoyTpyk0dq5nFqewhXxAVXDXAtCvLYzDqfJ+yOry
NU5x/6nQxP1Ys/dNsAGppvH3YPmH0joHJpz+qC4+iWuJtpguxz3CjGTX8jW9pZrwb5iYVkH+Fz7o
gzxtUjSo5AGEBAN4OiEgYwWwwpKc30Zxs291jgD+Ll7oRLZAxOp1leq8gXxoZq4Jccl4YB8Kyi+d
TUAg3lNY+945IbaA09M/2WF+wnP+FuhkA2SeV5HOOvALIzmD2HGv/RGcTTOjuXDYLaZ1Gx+TvH6f
0OkRI53tMp2kUOlMhSofw436EbTQ6MyFVKcvcEmVup2EsY3h9aJIFLmoSAVrRjnpk1UKdU2FzGo6
iVms0bnOMpxOjqXErpE8xn8MSv+jofJ/Z1z809z5/yOSrO0wCv6rmfLzt/JbV/15oPzHj/zT4giM
FRcjyiPXo7v450DZFL+BdLPBhzBWxpwgGK7+aaAMMoAHgmsRcERo858HyiCe8JoJ20OM7Jryv2lx
tG0TKi0jXsfyrF/8AkQQkBM2k0gS9c4n/Bx73ZrpdTaVXOHpN8PL0X+7QYwiSNz+6UO6/d2T8Ofc
pV9H2ZYlbd/m/w5/SSwEP0+Wp841xo5kyxXC+01Vje/tYHws0n9wk/n817/q31kSbdRnuAYskn4Y
xv/8u/rBznxc1T5HSas2wxh+b8P6OQqbbR3alyTjdq/H5CEZy1M5yGM6mfvCqT9Hwpz++pX8q12I
N63n6I7gb4H3iw+lUqpnmwcAyzQLVoLxusdV4LlpuBoa67QU2aWM1d/Fdf4bawS/lX0BywmsQpCJ
f377zNPqock8H12se2OJpts4lQk9DQf5Ksh7zAJNvYvrg5D9JaoxwGfJqctyrdT5atfM15zuCAr1
Dqw9AoecUJ8WrWUq/VvLaU/Mqa+U6E6LY3+iNdv89Sf248X97GiR3BpcnK4nfUFe5M8vHjBS25qL
6fMxgXAKGpYHcXdglLhuhTiTM3/tRGQJpkBvr/NyvimK9Es0ms3hr18HN9wvxhpehmmxDvEcrIu/
RsjFXu43qll8IJIClxu9UpynX1oz+5vfY+sv41/eLycC7lWcXfhofn6/iLFdZ8AdjFTUuZToVjj8
j50L6jOy1aWzmCMXzwnlbB4lcOHMgBycasGAksdH32HkD2v9CzN2SBH2q2GA/rSIDYaEhciorJtg
HSoUKiRZavRasia1+dSjEY+mYgDblEAY8pM3t8dUH8QR/OJ/bCc536N/G7j27258LN//fIO/HDkp
YxNZY19hkNgHr2adLlSdbXCAV5szTqiKv7mC/t3lT5Scw+GGWZPZ7y9mOT9M7ZlUJz7RKL6ahwR/
Sm5zoK2A+xWbpMdsoYMfh7biGmapzV2RhgAfg/G5wkKQ0eCtZEZ102RH3M3maspZ/hjWfJyLzjjA
jU6INfHTK6cKch3jcTSjOvu7d6Ff5S/Xhb55+Z9Lo0Yz8PN1AYtBRgXi2lXhiU0GH/ho2cCQUbIF
sBRgn7FByCQVUxtS8wblfuqpZ2wXhO8EJHmZ7d3MiGql0sJZhX7xbXBEhSAKE9G14QY3+Cbgq8EC
/Ov75tcFIrwAE0NGELAkIFXc/mWBiE2chnRaPOKDQmvHYjNaMxy+H4LgAE3i0YjyO5OdHcrP8G/u
pH8Jt9W/2RdED1oWCt1f8+jhlXMX+KhQADyXu96Yr2GTLtetWT5kfUGkr6Pk3xj9Au+XAx4znG+6
kv2xiXvftdxf7l5zgR5MUqe3guwhn8gJs3c1yd+PQe7bj6wHi6doSl00yco4g3VlxBrV5qtwGOf0
wZS9DEEizu1o+PdqRltfZ+LZauVxdOvusQoKLTnlWVXYy12VjNA6p6gYtTHXit9MD9Nwb1E4Tmby
pSK5fp/XolirUNXnFgbs3pWdPFqlKVfBhGV1DmLvup9bNngZ1BKq55Z5a16Ur0Os5K42KkYU5fts
NcOp81J5beTiLWN3s22MUH7PlPG9QqrnxM0tHaaENsNZ0wmkoWP+GNAK7+1k6U8NecoP0ZKgkfA7
87gkhn0iE7TCvZN0HyTPouiarNhHm9fi9PIHLeyXjXlbyOmSDosLIplK6S50q3jrAnV5HHw5Pvc1
5NsaBFu8CYBBrF01E1gX+M8DkxjgffGJ7LBkExgjjXMcZh8lMGliqdh8WGHzGYAxWZdk+e5sJ/W/
GnZffM5La+wcUEsfjt5cUUhkWzPM61NttqwTzJmFRISv2pDVOwktzcquw/ngRVW+LmseTqZisRbk
9BhKdo9eGm9nw3xzBJ4bg13Oweg562z0LBcBhnU30izEiTVuYMYiPFqQF87cCb1Mv1gl6xSPUCUU
hzjLaEFJH55tmA20TX2RXCE1yddetWwQ8G6Bch47SMtkB4crUoGgwCv2DeQD31UxFv6ANSiK9jvG
4cV3wdBqk2YdpLlJ9nDec+MxrFkcJB6Xnqn0yo4Ajmv2VNH1HDPYTaQS27JEmGTKvr2l3WLrg6x3
5WdQqJXKjHNXMDnqZYOE0/Sbm9xsu0sr6QMjG2lv3Xpodauy6VaxX7CBNVOPuQZ9y6UoxPUsGeH2
Y/aFGN478m5qXG+Fs1VDP68FcFF3guE9DEN+9kaAvRmQgquy6ZdNMXcbE+vZphGjgwJc7VMdAeXY
De4rx8di236bXf+xwRj26AZTA9+VjfVqtCX5Ih4fVs02/5KzYDrOo0/erlUb4FyP4PnNVRyKrzRT
5cVio7LrYtt7ZIrPK0HdtzEb8WCNBkvTfvoSSQK3orSinGzthyZxTm1kQBoENL6J2szeKqMfTngE
PL3cc/a2UyQbgtuuAWUymA3S5Fi0sPFAVBFTEyflt5DYIj8iYyVpB3tv6CqxTQ2APVbnAJe3PB39
JsX8VdlhhP8gwsS9YYOnQyBwLGzmym2CLQp2nF2tS4pjIdpN5pYB0kiDE9FjNl/7Wr5mtgBpk1gg
5Or75m3wF28Xjnm9MWd4UL0fHgILK1hlMTYMG/+QtwPa55o8J1PLbkkvLq7ydEcAIRNG5Ln1XH3h
EUtsA5zPVes45X7p4pfYDqdD01YvsZPtlnxBs+mH+zg05CZSy7e0yM2jKaxjHLCnbKr0wZqcIFx5
Kn/otdp4MOx0PUkg5SU5ZJsJYbKb49LDsfbu5ExjyLMu1o3Et9GWBV4GJM6Mna11B7bXpADAnsAk
sqit+lVpbbTo3Ro5f7A1Z3EM7fxYdNZ10fn4tQx25kKFFxGDSlYOqnlToSKvPOY2/YBWHpm2RK7t
DArpxhID3cU5cZOV08FE4Z1qpXfcp3s3n94pOfgU+jZZ18RcoJdGKl5r0ficzf4mRUfeoyevXPm1
0gJzhv7DNpweekvdRMLaizCoWfFky6qRRCQiTw+K/tEZ3eskIr8S3IHNOJvsxVJc8FU0OxoB9S74
jDZBwtyt04p44AzOCp1ivEH8jJthIYy78qx7idgEnOUgzgm7Dam1905XX0X2yJ2uUdkL+zeGrgDY
E1BONSglSa7mzPxiN7vjcDI6/zJZuO6QTEEgrfpdhD9BBy2hws3YpGuzgKFtA5PCQECFNtwsRcQW
f+6wCo2DsbUr7riqKH1yXZEgKO1RSDrMLfq0OMyMJTF2ZHddjciTzeO4YtHc44XG9hCJ5MacO3Bo
XZG8sG8ksasX906dE7mDjeYSCffVDxkdIufoPmMjO+LyASZqBe1aGsj1Q/54X8/lST55BTZOmaeN
GnElvpJEnn9ECheHg50Duj8YWO3w8D3oevZC1OTKHRUU9iE98DhxN54/M3GOwXSZRCFmDG1CGqQH
+4e5pOZYN+0sZTlE9BmSDvt6rOd+C7X6roGHvK1Q27TaspJqE2OJm8k0ynyn2GJiLgyCdazdLiMO
IQ5T6W2XAt/2JBvCVrOyXft1c8hcQpPwFRqXSY24ijmp8jF5drW/pgAzuuEAwQctowvnAXxqWCao
O/DC01sgIyc5wc0ShDpg+7apV/kYY7LlJILUW+XKVITEA7UoGpe0mM7EQYe+ajUlUfo1IDp13xrv
xZCUpyGZ/UuMo2ga/SMzkWVXa9OR0PYjVkvtNo0j68lM4/gWd5T57LutxX+PhymbTEaTCKAfCUUw
aTPneZd5eXiocETN2hqFzkuQJe/3KynC/opkgvqRtcH87kEaCz2Y01It3Tkwama4s2enb4ZT27uu
Tbz7YvFQknU5WHXPHF6juG+57kgAPPYmyGPaho4cLwZzPsaDqybIzkNmyqfJRVSc8NjeKzv6pHPZ
5gkPtGSW1Snl4Y8Tthp3WWzE68hR1TvANLwfUZHfJrQBYvBw3Ej2zEXXIIybVX2NOGw4JdjpTqSS
5ZsMk6uJNzJ7jMeU0UTcbpcouUlwkDPg5HncFBXKIO+rcuPuqvZxAIIm5XJr0W0EmU3SChBoGqig
PAaw165LV6tpU2qQljyiE09ixsrWxKHfVW5+UN1gH2UYyY+OGhBzbfrClJJDgf3bGvpFv+ZzLzds
iWFAG3j7TmoGH4/rWwfDDmLZhXigMJa7T4COplvf8OxDFwDeH7UbjCBRjPOsG09OjqbHKMVD2iLy
HSVI876b5IZHDQgdxEhD3S1bgtrkdzWJaD2AsNn4yOUEzIKHro5NBp5G59GGdcHOXiq1S6Pwe5hg
tw2l9Z2E0Jmaj5MizkkwriFN37UIB/cL+X7nfJnFU1NSWdZC5SeKqwwlQW1f1x7ONsn2fkZ3xUeZ
Ui5UfX1kDUxdN0MdCvrWxBTQsWt3Y/Q7A/nR6yYiFkhZk/smLEKP+2psrttUDGwB80vrFQ9pbXSn
in39dcUcZtcj3twZfGRdKvwL9ca0i2a8LcpuqivZN+PZAEO0HZwAinfktmeWhfPam+vqtSVDbKX6
bM9s/abwUGJUMBlGC5gNLvi7ok94btBwXScWShkr4VzIQMRvMv7oOxHOhP02Hq7Y2lLOo6Hm5l7B
aWd/mN4PyRiu68mqNeJwuBQm519YYXDGrjlsVYzrb8qyT5dx9xcRjwm1alnQRDBdCOJ576YipWAV
1aXNInaANc5OxvxEQ8v5NkgJmDR8deVkBkW8Ww7b2bXfDSc116ysnS0oh3gzx+Aara54Hr3GOQbu
ZB3xbrATCrpdhigMETkb0jGQW0UfwPlI6rp9yBFo7QhRQRmBtKSygvU41uF6NEeX3UbXPHmCctJH
COVYTr+1ivgzDtJuixIIY5WFSipNWTR7eUDTZ+Fug5QhorI6uV31VTTjcFfwgLmLmny8ietg2keV
V19PRe49FyUL6QjisyqXD+kN8p6qrHuCQLKgTJfipinS4hrH1bxp3BnBqFQlO4qFGGfr2vSxK0/5
3lDqamoStc/SOX2siIU5wEC76/CTny2H/VOyTLyvFM60mzXV0Wxbaxt19oPfVCj1BqNcL/ghN2B9
4ttxoELPsu2QpPNLlbP7UXWY3FW59Q4LCuuSUR2Tik5xLgXmm64+yUw+9gXEUb5NWBwKrrEzZ95n
rYLoyjYGrtTRKh98KJnNKqROP4HqfHVnojmNjvpfCbmUb1EBgGCYQq5YajHnROSUfVJL27xMbELP
xKGQVZAUi68d0oG38xdzfE9FLu4MT8Ybl8+CImAja6KHKWg3uarOtGXiKm4FESJavkWtW9C8Iumy
lvgxq3k49ai9Ri37GrUArEIJFmtJWOG6zAJ9/0CNN5zYB61rBGRsflkRak0Z/dIbSeDpVpJTffCm
hgq4YkU5aCXaUDvtDaoMzmEv6EGSoELuyvmY5shoIlM0OIN/SNsWRG6ZVruVfrtDewk2VlYPxBbW
u1SL43gLzyQlT0ckGlelOb0hRkBIh3Zlze0TrZyADr2T6BrlOFGKYJ2otBjPteIHR8JPoFvHHF1C
CfG1eK+dE6aaWtDXLJzNU/hZa6nfVI6I/lD/mbWXbQNLfWkzdyKZEongPLvLbtGyQVNKlCQoCXmY
4jNdwogoLB49zQ/FoRrNiJYup6BDcbzhFsTZrUWKDSUbjxoEd1Tom4EnNnNVRI21ljfCdNnEdLq7
zMCsu8LEWyDzKdtd7ZPj2WmNpNRqyUbrJvt5mW9g7S/bJhovHICoK5FZhmFavTKVGC6u1mAaE2pM
esbyGgLOndBKzURrNmOt3ix/CDkbrel0tboTLSEhWZMV4Yu3HOqf3rqRdhYd7N7K36EftgAG0yTd
9IMymtWIPO+D2z0FlOHVe4IJHB0dEeCEHcTBD+l8OeqE87FYHF3ZkKpzFVaEyfkjjhO0q/hGDHu+
S41qjrkQWaWCucXLlDaVcRdGlo9AboTTSzGBvILJwM5aHHlqZYpdOJwv0lk8KmK2zoOXVIe0mY59
XFQn0S72MSMibt/XyryePDKUMrsSH4VZlMiKCHRbdRp2PwDS0DA3fD7o3njoCkTujbQOUOdmOC3a
q4U5yroh+H7h0dHmye9Ts/9Z8z3O9bf/878/PosE1aei6Pva/bSzE5LR5H/tHFl9qCRPvn50P1lH
7B8/9ceiT/7m074FzP5cCWnMYbL/u3PEdH+zbVe7R6RN+qPHpPIfez7zN6ZIYOMs8WM1aDP1/QNl
age/+QEOD8wpzHyl9x8aR9xf+GsWs2/MIwDP4dq7xFf+ukdxQt/p8RxwpJIb7RneeCMwbN5j7pgO
ibDDPa+0WwdEyWzLgPvFqQUZ16Igwzk124d0LCnBiK89eeGQ7DtLqkMb5t2JvBb7iJv5hRIA1ndN
EBw9B/lB3vKBfN6pV3ljveScVgzjCMOKfHnwEvc5QF23snqj345dhkK7S6KzGmneCkhWu3xCOejl
PAipbyF0US4em6X/4k9J8NqMtHfu4NHv4vvYtHXF0MJpQlRdAJ3DsmWiivUPY86At6/1IaYL8Bo9
AylDzN0N7SdqkaYfd8uM0z9WKUOhXOOhiMhC/QA/27VyXOqGwRo+RYmVkby+T9p8wjNHWoxSGBC9
3vev5ZyBPqronQcBKiAmQaLP7PBA7RGqTd8bw0vZutBegjQ0iBB3bvwlYuLgds6GPCMNpLYxuBGn
nd23veVDHOeNXbxWLtS3mNJf5lwqoF7eMcBm1oXta2LsYlVfkXt0G0nnpFrnLJvhQSRU3IOtTuxs
TiWdGuTY4H5eqmOZeqCULfMZSuJ+aCgOCdJajaPxWGAyRErujXsLdIiURMAkgUludjG8WgYtQFUm
HfYUViLSiZoVMAIWtvm4B9sJpoofJgnHXQuvqb4gOH2VEfiCjksmdqSxr7k89k4Sjje9Dkh3HLLs
UZW79zJk6QKija49PNs986rWnrckQlt3uFzvlZ0/Ih/VEVSIuzZhnGkEin9o6ppcJ7sE81305ONZ
eDyj8pMnwIGwFXkqghLHRyPs4ehMYbrB1RptGqz+cGCdzaz3hwJBHROdx6Qnctsxas5evvssgtiG
uYtxunubDsOOSbV/Vq5z6qdcos4ov/pVuXeCKFmPpfcJkuNozf2hKKpzMtvfmAi+2YtzCof+ekqs
/DwTSs9TBdkVUGrqv4VZAt8O24FytcC7j1LrQqzMadQUiXwsN8w5DTq26l54TP4c+kkGojS6Vvul
rAyxjkzoR5l8G9PyI4jzdxC3V1UcPPvh+OEmAz7OnOcBzssrOD3XhZWRdN8xE5TKfBEi+eb79ZXJ
0LUMMnwg1HKYRRdfPSZzk1xFTXwAljkcwpm8FPzz89apLXsv0prmoE+8iAtbIgpCsqv4g7l+ZRYV
6C6ncDmXnUCUBdtsmzjEtySevJ3HYCSEdSKSRhjLmWLhBhwbzAOXqkgajnWblP68EU5N8YHHDDG7
M30UBlinZkL76CPbng1YVOEEerSixcgYDq5n0xfH2OpJbHHCp8amJGB9iMme3IGYdFWP6CuICu53
hs7lunUdsU+zMLiDz2eus54Z86pTCg9WjarHkeTE5YAzlnRcM8UsN2j/uo1Po4VwnxSGxo3YNef9
hmWytfdDm7h3YmUrUe9me7gK5gXsZkX4lxwJaiRne1jPZIedGxM3EOFISMyH4WmWZL2w0JVrQZ45
aUXmi9+bJMTm7lXf06w0IHjqtqWT0VrZ0QzfiKv/ZsvlcSI7k9w9f0Na7pqwsZUfJrdNrpYVfBx8
ZSMmiNpLmO1ZxmOVyRdWJXt/SW9U5l+7otgyJWEyAOAPAEtbBm9W5KF1C1Nn7c/RF99r3qC9ym1X
1Gi+DX+L46cmXil8t/EZhYNzHmwOXJN+Tqsz92BlKGzIj2QDXcDHSZom2Sw92CnUS/HOdTLohFln
7aMBMmmhrIT1AqweP3YuDhLw0k6zTWAqsLJuPG6WgADPqm6tVV5l6VPRZ9V9QP7ZWkXLggSlqXXG
l3LWUa4QWGvcxbSghAVaGmyGDl9zwcBMlK65CWpYfz0cn0HdemWTnKqCMbKf4BhURVA/zpX6IkxI
BdPEtAlSHjYTyPVGEm1a4oi2o5vfJQHWGr9n1QBCE9tuHX2C6ZdMLRCImxOBX4M5Gmcp8zfqw+FA
3UxSjeMI9AjGW5Un1W5o5ZXtxO1K2AtyLm+8zJEBOLCZ7znq7yfMhCvF1DB2gXDMofsIRfBmTsdt
ijCEBT7NttW5jylbpLhXaj9E2NLB8PZ7qotz5xAUOQQk/pTzS2xU4sYv5H3bISRb0gK0Ytfc92qq
NgleAq/JBHk7XKGE770T21wjyQMQxLdJu255Tyh8eQx7mMXyIaGPCJ1pRYYVvUAQfSz+bGueFi7K
egBqtnBcW6P9uuREKzC4oBGc6z05vngc++hTzky9fO0wSgP3qlQGFIBcvZJ2zLTY5tmxKMLE/A4Z
Al36yxKP7wIvCoFz04T53NktpQQCwClkeO4lTAuk3j7W6nrFJjTdDC0NjR3CTSAP5VsyVNXG7cvn
SPpPKOrvlnxOb2y3uLER5h1VBQOiLSzzuvOye6NH2Lmwjl+57nBtGFPzQCoerp9IfE+z6QlleHan
7OBiZsmna/NMc9gz8VUsSDvL+SsgExw4Hl2V0pakGLqLTW7bPDwsTYRpLOflgUeGcBBO6U0WNjTQ
Vv1liCqbYkePZgqSzEyvBtVilV9jVt9HJUgzzb2MQ82rx7UhaUAIhcX7mbEmsPUzpjSJ7Ehm97EL
Eg7gFJ2iJ/lUY1pIzJLWrgBtwqyBlF+3kfeAWZA82x4QESsciTmb8EUkG+wd4973AAaV2US0WMVa
mogWGE9LdcV2K7mVKJpP5C1zlZCzt6ysmRVCNib5SXpqF7tFdIMhwiaRmm0Aqa0AHy3RPabscRDE
f3WkPr4jdzMl1BO+FeytYtgL/IRdw1cWAaUxLOs+TKwrW6Qf1SBelsBsUfyToBw4L03eRQiR2+cS
bnKbdY9T5r4bbaVOUD2STTnWxzQpv4xYdQdYFzA1ZyboXc14yXlUywO00Xoeyz0lARNsdCxN85SP
ebDpiLDbRQwrgLnl09bGHgtzkP9KIvx4WCbUHmWChlUrcdWYwhMlJGcasnuPUKlDWKvXtA8+w5kD
rLCeGOAu68BLbYShHAiGTejmpLg5WjeT5ynTKZaDXs17MGc9L3zmQJX2auHiZb3qjLhSjMe+R3Ci
gtC77adk3IgSzJ5D9lnSRZ9mKx/pJ/zrMikjThH+/MUlJ7cFI7WJMvg9qSq/BqN3G1Vhugt60D6d
ZLRgUXaOfXzzo7H5nxbwb1pASgiT1uy/7gG3BS3gx/+6r4qPqPypD/zjR/9oBK3fcIUgeXFw/Jue
5yEC+b0RDH4zNXkejo+LN0fQh/2/TtDVnaCDaAQTgCVsrYP7R6iF/Ztn0755/AutH6VJ/A9CLXzv
FyWR1qgEVPKMyMyAhIlfRYgqqAZjGX3mKem4HFFLijWxS6AY0RwwAe+PYZA+DGTkrFsDo59JW0d+
G8t4H30BDjTYj54bJAjglqfcVjdMmuHdtsODAW5kFZlmtdVOS+4xaxzf+wSmtgf5yFqF/RDu7Nho
7/2RRSJ3+oqciPQY+O3HEgfvIRiQYjOTDLSJrWW6GLFxS5Y6KaGLgW8nGIOcBrULmY/V7CwmxB9f
VcOiqaT4FTxzcmpBNtJimwaZoKQlAFWy5jiFKaoPkv4Mjr1kPrTUbvCSFYAeggJxr6/Kfqkxo7CN
N1yVraWfXJw2zpgrDUjE0+pcTOH3JsPuJknTpM5F4FOAmHdGltz5dJBtjb3SV0+mid5e2CJET+Vi
C4WnvE2gOl8VmfNN1d/6WHWkLLAqzVgErci3jM51+RHxTDyzn59PGW6TC4O16iwylwSseDGBKR3n
yX5xTNgkQ8I4qR4fEHb1zC+J8qiTzIFw5xTbBSfSESPja9pIagXqfoCnubCfo3i8g65qbYUgVT1g
IgiYlRCuuMTU29HP7bKEKaU7s6qteqfFTpsUKJJkAUozTpovi53VW7+MyKQfXTRycHIZQpdLiuTS
TA5AAwkENJ3xagFUg2NFUEYZxThh+hAQQxlwXBmz6x0qc9jXchivXKMf4dU1bn6lGAbEGxniR4JW
xMw3aEK6DGJL2pPXdqJdwdxoWU/6Voz3HOC96Se3PX5QaKbTU1V2L/N0qa1sJvmgfcJIbT6MtYzR
vQwU3LVJPS8dQVALJM9CNt9jEsrxWPWnLvEpu6SrVoYz3hqq4+3VrLgmxDrbJh6/I2JyXvvOf24r
294PzMc3E3CuTWMV1cUmkgAuqRGsJB7FFZJJcXKo77eRsq7CEv/voma5y1zDZoFmDQaUJ6ErXmLL
TDO87YSp92/pCEdXj/QmPdyLmIp2wMwY+XU/pn9J4i/bUo8EG9FZh54pYeJiLsGkxtI+10PEWY8T
Bz1YZJuY77OotY+DHjuCPcMAxyAS4OS08vRwUjKlNEYAObSr8uTqEWYk9DQTd5b5jJ3Y35WmH95x
BZKX/mMCWuIzj7kDGYx6kSDrV9KYAbStKqzWsj0PEZnUrCacD1yNlBJ1UQqkxEiypMNCeQyXem/h
B1tHiTDehx+T2unH1HbSA9ylqvL3pgqMvbSt8UYpH2GR1Q+HOi8liAXUAmiDWSZBASjmYL62NRmA
IF3UNsYy7Cmi6i1hqjHbaKzJbAPn73qV9Fhq0kDVu6W1HWKrQgGopU2aSyBr2lDylYOXrGngOUuc
RaYmGYQh9o72d7xBx/Kp6SJ82Kg0XYYQ4j6Oo7s0qxK8SPARJgREyaoOynu7IGV1jg3IqeO4L0ZG
HT2IIxTpJzt178KM/rBj5dn4VFD1gG8pgc2QaUhDonENlRLAVCA4LAyOAo106EnXKlrU2KmGPSTB
TSi923T6QJkMDSJ2vTvb8RSVPst95u4PaOMWVAAj82loEr2HbXhObpYOU/qC/ZfE1sw9pJpEMRbd
bazZFBHt8HsiJngV+GohV1AdRj0wdz+k5p2GBFYaR9jXNOMI6EUrNk299CsWazCX3QaeRadRGVO+
5JrDMazIer2dNVCDBR2oAFR4LzQ7zNRM/gH/MWcrLI5RQzmYD6ZMRQB1CORRe0AE1cbQGI/W5eAo
S9WdKwfIx8xxelA/yB9GUnqsxcP5rjGy7KPTiBBXw0JEn424iAGILE5fbEb5EEXSBTwFYaSaYY1k
mjqSdZk4d5pEQlQkUF4yKCoVdcewwuI9R5H/5miISeQHqCFLyCbw7XdVBQY+C5LgNFH8bmBCIpgu
M2NGKItl3NeglF4jU0INTwmxZfJjS/44e/V8iSwgK4gg8X03Gr1CFBPdCY4PMnRRaSuNaClx9J8W
hBB7Z3bGR/8HyqUD6mL84LugJw52frnYL4UJ/mXQIJgwnF+xGIhbplfqqtK4mCDT5BgrML/EP2gy
nhITF5+vzr6GzQjgzsdaQ2iEHbNg5/NziY5pEICn4GoKDa5xk3RYI+a/46F2ZQx8VxhjHTqM/kA6
ToKj3jAPLv3rRgV8paS61btWo3IaMLOMdRai49BFxCJkoBK5BmvlMdyyVO8fK7g7/dg1JmS8Uj2o
ASxP4RWYtTSqZ7CIAR8VZwOUu1zjfMrZJoJQI356fik5FjTxNvyfIn1KB3BApCs4z+STq636HRYU
PjHYIp0bqxsRfggflBrIcURcSv+okUO2hg+1GkNE0t58sgWAuBGX5CWHVpSa2dHT+CJLg4zU4F75
IIxXvlrGo8W9HVUmnQdtIi2khbNq0R4rHhfI4bBdBa3jb03txOpAuD6RYQxwzC2yO9SFyEtxT/MJ
Ua7Y/A1uNX9uRdHTxi2izz46uCAh1qk3Np8G4VBHp7eTsxsP8jDLZEuVxm5X0BFYOpjdk2O9Rsgx
HtG2OWtzCm8bOc3Hyma1xvqUXa9yi8ugo98thserDAwBG/kA43/FRyrK+I7QpX2qIbeAfEiDzrmj
TC5acg/ifWRKY6etFYaXnLAU6kB1iiY/xLjXX5lz7B+bKDTPaTkSKBKT+5N39HgZuj5jUuyiSrJd
FuDiKxRa1qUNlLXvVc5hwfmyi9PM3g3Tk0GJyxAsMNbT4N7GcfbNjIdXaEqs+OqR9bDJ4nMMUbnO
UdFvyyngoopq+Na1uZbZ9IpI2VoPSCYoY0gpmCxwSVgZue+T85C05IwGVbgtU6YwU6Me+UzMVVLb
w54ERLly6rGFzAioQmEHxAio1oBVYRzbYYHik9vnxsnC5xyLAmlI87TBXX6hDRNHpzMQjareMK97
7QFAFTlt+5KBNEOMJ2ARw5oHyiPbVgRwBjcOgaf/l73zWJIjybLsr8wPWIqaGt/MwjkLToCIjQkQ
iFDjnH99H43MrEGiprO6ujezGJEqkapEIoi7udnT++49t86vs8YA5WoNMW4tlHQbNfpkVMV9FcXO
jvxB8lBHIl0vS9NtxwJafaeynkh3vp2S1rr1GHWQhfENTdhUdjmh6UtclcNjVbvvTYZeaSgmXUxU
SHNCzvEDg6z2gYkaCrCztMGzyPO3xkCn4DjK4hQZYW0lXJeDl8oLNuQvA1Ef+Hdyk0yO/WIBJz7X
sjaBUFJvfsYrA8ahJ5XLc/xRWdWydiot87Zjt89aqZ4mt7g15BKfMiMbrjObyvm2DZ9nHGZH1gfB
2nMRYWJgQIekssdtl+IWX/VjQGso1IQ1RxRnAxV6psfA4MSNUz7Ylz108AHq85XBA5NdbPHF92Bk
Lso8ShGXe8Nj24JXNt5K/2VSsvxeze09/9SHYuHZwx4ti0xlEMR3IQo/ZTbmNouqi99COscr9sSB
gxeh8mlOxcxqLwHrn8hbwwr+Uhne8yh6ZAnmVYSJGrJXxGNwJLl6tSi//2p6U3exeKNYlGxqE6cq
rpee2l2pJZZwWrFN0DTrqDw0HiJeS7XXt2U0wJjkbUoZwnwLC+CF32Q44VCssT40JOZ9O8xPEdPg
ofOyly6d2h3e8ITRl8E8L2mwSNoczEwTnn2th9mCZ+7kiJnPKeC00pnKk5zycW3W81fD8ctjCnr/
rnedWwdu4e3i94c5yTmJBewcXLfhJmo2r2WS3+ck4e65MICD0h9EA1TFWOzBL7mmQpxPd12NF3Y9
Pr9Bj4qcSCOhE4f2qMV5mPigNvFNgXJEMUeKQzwqNmaYvLT2Uq5zYw7XYbXUdEw8s8x7Te1ourQo
Rp5jzNvECMAyJ/OjiDC5m6E4daEK6Sfx3ybAL9sahg6SCXn9iQ8K5l8XrjTWCStPQAd5lNTVPnND
Ne0ovwHJX5O4H8rkW2t2nLRIMG4yhe2hhrWh8qKnfge/HzQOk1G8dq0bp+BEJ6tOHb3M6BnIMSka
IsHd3/mRumUf80Fs5EPQjOq7gFyNxZ4w9UGTN7ofVTkGO5nB8o994jNefD/1DhDcGW+uqJsrglyk
M8p52JS5UV+Dz4LCmasvlG8NpznA2QH3CrBkk/hnt5HfI5fTCoHuPQLfBMiEugYeJI8yD9SZ/mFn
HdRjU69xhURHY2rcTcbN6KDS6CJTv9xEo9/hlZstuLylhGGwFOfed6PdkJChDkfAwf1y73AL1VQT
YpcVdCc5cTimF8doV7HZNdcET3CbV2b2RRTdNbmwHTdfyiqSR7wrqyER7XZxndVUWtcmUXDOn3DS
U4vOC+nGlLt3Its47HjOtW1ZVM5B+T6lYyc3Ip+SjYGEuf739aqr+A1dsPzo/rZp9X+SX9by2VtZ
zU2soq7935/fh8DbBkfAX/4PQKO4m+/6d5Ds722fdX9qNfrf/K/+4f96//wq/0KwssgFEwP7zwWr
x7J9+/ZXpeqPv/MPpcrCqoAP/g+hiq/2p1LFtUwLoa1To7+njP/hWbB/w6nNP+dPSdVy+/o/SpX8
TZLopdRRcD91pGX/O0qV/CUpKClylTZHKYJUaBuc8v8aeaPgKQMXYnF303UdqZv6h1Ewm3pt9TBR
cFEGrOn6CnO1DWRw7bgyXcP6Wxeueqqb4bWEZbAeDEofTGasFQWp7j407Y8wm4Z1PZMajWMaZRjC
YO7GSnEVE3KZ3eguN4OHn17429+Dej/HnX8NhvG70EVKjSwRXFCh1i+/S486Ypt8IFfe4tA6puka
FmsCEihOt3YH0g3wNRNu60b2+8fjP81bfiYDf0oOQu4U6Nbge0iy8zr+6vyIkN3MDK7QyhOwEKyX
qJ51FXPQUoVOu1lC2aMXjePRq2V8CIpJkPQg79Dgj1gvIS1I4eIZh9mTOCqx75IeEezxlA0UqPT3
Zu1xW2qtlo0f9Af452jtAfHcv3/9TPlrkpBfwyelThbY4n/y379eDVgzaITu2VLENCqFevDO3OnU
tvPbTH69TqlE5+z8HEROtiL0YwCeWI9tdi0Bb4SK/IvDJoRN8JMdNhg6MgGyOA4YiAnXrUaEGMCi
rnZuuZRz1yGyUxcTxphtDvkGORp2BOyzca6jfvUudjLH3dqpyblp5imcxB3Vkwvq39SZ5qb1cRZb
Tv2RJ2W6KTKcD0Ue0CDnMBErjMIc+7IY36Gz71L/wx1QTqnhXnM8YOFULv6uUS2dcQp7mO0PAfBq
5ELD6JlhDaPdFvMQnuBY81O3k7wdSmjWnSaJl9TFFK1DD+XkXppYvGaudUu8nmmwqwr4JoK6kO6Q
uYaxHmtGoM71XtycVWwsivaERlod0oomFZDZYr8Mo9ySZ2cbvhTdxrJd5yyoTprmtDoMpgpvHZEW
kH7MdB9jlNnl0YK1rV300t9c1kYz8qiJeYwPXSP2WVy7+zz1F/Ih6tbAqbcvp+FdcGgrLQaCWLA2
MobikU/GmTe7POUGu68x5Dni0EW6FviN17ZtzEQ5wqtGr2PwYnS3SzWMm5IMyMWqybj6pnWVhlW8
T+oCTLytzhMjSbkai/KxFwgxjfEd+Ea0MXGHOj3180bCx4HTXLj7+8tW/tPnnuvVRzHyIRMTQxRa
jP+p9nLOBcCgsiUxNDAWZnn7PeiqB0b4u0ywaYwCf+eULPKtKkb3AgPPJMELUdO+YIVNQDyoOI8L
vnPLORiLuWfBd7I9jO2SrCJNB9ck6OgEJNHi1RPoXIQ+J7fu8nTa0Yo6/Itf5zMr/dd7iWlZgs5t
iRmIX+yXFLLweAdyB/7pRJwSohKDQG1lHnTd4b7R0ZBq8Vg8fk38eGNPE2VZ5Qj63y+38N9ZDqBx
rrwBRhB3fja0nVZke1IjwWNWj/pYii5gIz+T9dn4pjooYd0FQ33oasTZMQ7uzdQ7VqHNQMdAnxcL
Q2pTfLALxtAlxPeh6A+hiiGi5RNR+DG8WZxSH1RwYP39O0vyn7fu19eCSLYQ1IzryK9GBvz01rrp
UKjSjQWFa+V74Wc6G4G0FzhM1Q4osqV7bcP0kXMn9iU7LSEQUX2QsNRYzOpKioEiGvt+JPQorfBJ
qIyKG7oOrJoYCgrJwLzZ3aRxbsDA4tqfxh4LjI8PvM7mlxZNwF+NXSfmAw3Uzc5pmnrr6N8aR1l9
9DurefPs9t0322AvWndcFwNiJ6d0frxc1g9JxlK+wWdqrv0lsqjK661N56PMdC64Bcd3w43oSzrY
8mJ4w1uoy0z8ha0RsTjPZ4frTJ59bQln2kSsVCApW/tl6j74KMWEVPk2Sf88lk5Jc6D95IV9yDqj
QnFPUkkMwVoBOkw3lBqrm6BhncqNnxBpOt/PLqjQtM3K4xyP19hu7wC63Q6e+T7mxkBKj/yGnNR8
VC3PfjmG16g7A3sUW9u0c47/ZApeStbfX2y9ZZlLHqp2PIudW020qbXTW2rLirbSaoAYblmo3xmQ
V9Ve4jG75xeaLqE5goPU8J4ASW+FWhOgKBTxMQ6S4QWjtjoKbynvvNYNz85IjUDis+22hpp0Wn3M
mrxfhY4Dq7Go7pGitNfFcO+BDLB7irT10aOR5srI+vLQV+BsHUxA76Gw70RWPqHKvMyDQCTml1dc
TWtnXM7QGZlRGMiztEgPuMK/pWm+hzf6iHVZsXAOodabiVyJwcTD2ZJJsOFBxi6AVXYBd1UTd8e2
aYeXpaR4VNapeXIXTBw1CarrcazDI4m7nqakrGevbE7nAXV1HYaVwGBR1FdKifl+NOORhkgiF8Is
X/LR76NNHlO+nNZi2JdUA5qx72wtJwGfzOfZNXC7TGH3GtnytU677DT7yQ9a8aB/RZCnIYUnx7kt
r+d2lscM+PmwopwA8MWQQ/qt8kNI4LBDsDy43BYPkXDfuIgxs6UA39bTlKP9VwVcDG4j0KfCb7PB
CboOYAnak/PRR8OD3YTlua3A9jtL6t2UxcIFSfDjmh0MhAflpyfEyhu41StABlz8UcndlPOSvC6R
RR5yQlnr3IFJp8wx2rfaVtKb+kUb6uZCy3x8VoR6eVZb+YzvxnTv/KTuYZw9yKD1SXuiQYTCADi5
wM3apHHELbQerdVULU/DPI3rFhI2+8juMtawGyfljQRl0tueFqM1x0ixcannZsskqo1jU09APu0K
iyammKp5NUZurlYn+f2neVf00lrh2x/pk3SXs1tUl4YZhe7M4hoVx2eNaQ6AIzLSjRYRgT6Ny2+h
xBAX0+awwThh0wNn3gwO1v/a5iuy73MvruIgH7j5o0XZB9anSW0cAHmr2ZvoOBiwHLKGOLtOvjYX
+RB5zTeCHydzDGbKjpR/oxIGoEyNBgDYVOzkzAu9lMs3aS/NrkilppmU1rZ0MGitJNxkthAsVww0
7KEG0WMr4mBcOnYXjPDxbFQxtw2aOwBw8tbrK+M28m1aiGxcEX7PVttgj73ohbbQq20SqV8NyOjr
IojVibM1pS76RAqGTrtKlXc1dxwAPv2J57mlPbEWUDXB36brWp9xZxCY2wHv3TYElDBS5OnQkmWM
+Q6tHFCkKF5GbF7C6q3r8vM8bemjNWlE/JT6uI2HD0cc2jW+RqK8aNCX0O/FwQSEtqes2NtY3pi8
2hMytzPpNsLSSC5q5pzfDGNwniYUFvRi36aJfompvUwfXa0RFFotKJENusJPsQTZr4a0L4TOh93y
u8hAXPPkTfGXQisQaSKca4LadOOWEpKvViriGP9MAR5mrBrolZMVgvlrUIw6f1d2INp4fndHZHkf
2w2yVCE/TKSRyGvVLUoickmmhmarhY1NWJkKsja6it0P1k1r1gyQAduLdTPL5b35BBJoZab71GiU
G38bkG3qdkJf6MdpNxnBGWOkxBzUJ4cAucf4XfdhVzpoLcjNu6PZthnjuf8GSJBu9245tUmFgqS1
pBRRydfqUsdU6TTecKEp5jXPnzFG0OLL/LfutDZVdfmLUfr5hjTFban1qxIhq2ZTU5kAGqxu2fWf
cten8hXrUbtue+3CVMYaDUmt7U/JjPe52sATcfeZUVVIgFT25QwmGzv2qB4ox4PinnqbpcZlLu3p
XthLtJOu9UoyADtlVpUn7kEQMiLf+BoBstx4WuSLUfsaFmEUKFLOk2kpsJp59Z02eYm1TAibJj+1
n9qhVCB9uPZrXLz20+IS4QnH20Igmg085feOrNS3ggzjGkWYkrW53w/0QpEpwbpQKCKYhSBCW4vI
WPUtTnm7P05J3F7g9wVXvo8Rc1Hjcurq5jXq43jtcsym4S/wcBxa0aPljl8mY+N6EZ1Nmg/gDYtJ
pzDpKh+5lZkApdQFYRD1PokbPfJGzjdGNVRaSwu2ikuNTxoqro3C8tIohiXH1AX1PlIvG9FiP1e2
OHrowFmdfUFIIjK2SP8KwoiFuqTuI7Yf+/ZTRe60oGxqadniB1nz8YH+9ak8p1qEdon/kebio1hp
iTobOWz1CYZjrpznHA0712K2spC1WQ/ftsghz+YICd7V4rfCIIj/Nn/iYmy+eFoiHz7FchJS5ZoN
QnFOtZhecglDemENk4iezHnKA01r75jj6avUenyrlXlc/m+u1urzWIa4xFARap7my97Uij66IOK+
itD5W634Z0nwPttieFwS7wxINjnPejfQ6i2Bv2Rf50BU9yGfjay0/EPCYgLn37QTesVgy/QCMUrT
X8l/mIWnvZfZfdkb3ikbUAAbEw/iFPBwBaebXzvamUmqr6JWzJ7fkKq5TNh3dHrxEUm8dX3Uk0rQ
axFVGOjb01AlB44QBQt2h7G46b4nPBO/gJRz9Nkr0d2MDTd+omp4OeUNWw/Gq9mY7y1/cDf+VO+6
UlgbY+B+OGTdXVXD2XYnPJhKZRfTwDaPRnEeCrp0Q42a0bzoiuMTfRU456qFk1w4uFQweRgTuNX1
uyGNMZR7oce9f6KwMXcB08YZoUBi1ff2ZAEB7kVwIr9Pk5wakU4x3B+FdJ1D0HBX4nFMmi0U477R
sFKy2LpFaj4B+DZ3AzLCOelZmTUeH72JhqIVrUOcdGkitOZ8V3dGva3Lk1dY8UlM9gWCPJeMDSrg
tor49xqGaSJ0QHIFNNdyzD5ivPdbs1V4jHtCKDeCQ+K+jaf5Q3I+vhilLO7AojIMhG1nONuBOylH
qenaDmuq7p2haDj4zpPRsrtt7lpzoAIlDLHRAGYlU4eHJFqNZs62WxXQ0L3JH65LcBzbOKAqi/xy
eFqcnAZqOdt3FqTynZXb6tIjZfD6WbAx59Cn2CDd9RaSgskH9akiG/W9iIYP1EZ50l935U7xj6zA
PuxQ0bSuoAds3FlNu8Eay1ODA+BQ1A7lernDK+p0Y7HNHS89c6OsrU1JzQOu5EE1DyIKbFZllv2Y
ZZQbxEE271FrlkPKdmKTejjGYKiftO/T7YdbWjc/0hzvRhGN5i7HxrZFf6ervHsu++bJ9I1mH4Md
WLtKeWu3rb+zistPVUvjn906uqaK1lAXF5KwkW8qqP8iBJAsg/Bb6CJdxAlzD9XudznFdzyd8+KW
J21Fb7fk7qpoGF1PscD+POLowdE0cEOUgw5BTpCNRJWRCa2AsAiFa5ezNKloR6vskXf/GRRvKEon
njA/BiGCZ2S4bKOW+MBLjSOgBc5mMnLgV7ZW85K9o42AjjIZg3jFfApOJC05dG6qWKabhlYJsGCA
CjgOeF27p/0F3rsdLzfhLMuvcEKodknT7tA2weMEQJzLsCfrNbbQbHv6B/3RA8UC7WTnJuINYYiF
RVeCszVxazVWdF8m5qVSCzCTQH2dgv6jhipnx8VRygwGK8eCPlcPZUXjg8fPPqcSf11M+4eK7rtO
3eNkpgECIKxRn7JFfm8iyBZFpZUcN75uMUOQuOpg7znkozms4Wda2ZmbbEUvur3Z2BJPHLY023Ip
1m09CE18vhZJd7lZhRuntp6UTl9wQ2Tstq7CMBDspVm8LFl0lQXyeQjVYyz7PcWO44oLF6YJBxxV
jzeBT9vaaNbExjuONxSgU1zYmgl6Mwk5YMLmAc829REJqY9WfSDAQZjM7D2QrOJfaA7mPyninD5Q
imGLWSYKqfuL5OAYeeWrChZgpeaLbOOtSaZ3RccNtL4JEoXpxfs8tn9gDLIAFVHga6YVMHW8HI0g
qAVX6I7+iQcqUb5/yiH/3zT8r3YwNja/n5QjveX5Y3tz/S0ncfqUf2/+2jdm/f5X/ljBWL8x5yFr
4xYWZLQFvt8/UqMmAVD9B1jl2IH7Dn/yZ2zU+s2lCizgH7J+cfl7P69gLFfqZQNTgkbH+v/OCsYT
/xQbpV6CnCQEH1x2AeWMfxW58poxGolAawqQrq2sDi4TZBKeAeC0yjJRT7EZwVpqi5dy6O3t6PII
VSGDFSC1d6KUzoW8g4VIToE1OpMJC9wv9k4FhUBF4fNQmC0giOwqWcA/9IrnX0+D4wHiMcmZEnUk
ceiu4BzCk8DtIY81FOfNOC437rDML5lnTGuPyOMa/bnlLsTKPR5mWmaoLjoSSkFQDpMbEoUj3B1C
S0b+bjCorzmGveZq0GdTct2ljom3Qzd/mYVBvK2g5QfySQecXicZ9M1jbBM0gCqU54wV7k0XMy4i
Uj02Kb/srJBjVRiHuKRC3IVwSs5FIT6ILPDES7mHK3O5suvuhqn3g7lrJJqGpmBR0ryxfBq6rSgr
d3M31MGKUHl77Y7m3iYrSV/rOkkygkB1ecPw4zzEVcQKqcbTeVAmZh6WEClBzch5DGXBTzEDDxMJ
HhzGtgIkgO7FzMWHWMwPWIJ0nBlE8ZbKYBkPoaTxmxqSPgwVP4zIu9d0+IhYzx0xKqswYOkoiDRh
Xb4tS3o2Qgt7yUJS2KdI5mN09PsSx1eZbW2iZB5xkDvjPsQNBUhz/lbSRXLGPPjhL7m/r2Nu9EpU
4Q1N4gDVI11FigcbcSI7LMyLu46NMk4rb/E5m0KsCmF18JaPX9tycjmrgKgnfWXDxWF6M2zUijT1
OHAglZ6XJH2gevEKQ869l1NfasSXpJ+eFGa0HZs+d9Mv/r0iaicj5HFo8+aW8fl7Hto8a60QOGDA
nRWCnIDzUVojc0bc3qqgJR2bMa8JXH2Fu8ohzbFzL2/rpKeQhPaAL2MjaTCeopu4Gg9NX5ySMT+k
pfejzQl45i7TsseCYEXn9gmh4qaVlrwzQ7TWZC6qrW1X9Akw3HOZoAycK16FTTk0yy72K9KOi6Xo
2xpnqogGf++6ciA52n2lJ6LcmkZ6U2KrOHGptde1GzrHyYvyjaL7idZap9zO2QB6JIyiHeoUP74B
RChH4WI4YTYZYMGuZBFupj55lf6c7POc1B+1TmSesjel9ym4utQRy+WHk0jEvpJgk0ox9Ld5hSmE
mIvrTubebTGpuPBBwqX4AdlipFyG7yJm0jcSNKDdFcstkdIfMrLoweGQc277KdoIl8ZxO+BoA2mE
hve5eoY15eMJpG1ZdfpjofiRW2exNnmL0NgLnayycQdmhEw1LAOLfN3s7ICa4RDQB1TN8dDbqJjN
gpWcB+ENbBHs+p3OVTVsjcOhQiYOJm8XSNhAczNyJm39gwiKq7rNbgRo+lVrxmRZo2pcAYivj4GM
+UynW2pblhttxCb3iWU9bb67Cd/TdKYnWNdXnhEc3J5e767DoZ3QXhFAmFxTDzttuTEd0khgXzVo
HiAxCuvspcTD5lITXrP+vHU1dEgurjynihFwnKPoOmLafWnonz7iVuRcNUdbxjLzOVLtsQAt1MKc
xCU8PMxuAoNlsNnHuDgzxGjbu7DWrQX93F759lLvLbO7iwcM5HaAEaMEe3QvfC7BCkTjmBFlyjlk
bPqQ2zNyzNdwEXu7q8NHN45e4tDgnDpxPCi5yyoq5dax7RSbnDqEXciinnIrDvgxexqC6qTHReje
j06SXKumZvmjyNX72mclAPVvO8c+mnbIsNbTJ53boHgH7fl144ZLlvBfXBJgVh35qTy9txsQVqFf
ORsD2xJNZONXQqT7DH7bPm4w3blCEU0mQNYGJmosjxYxQ+0cEp8KNT6C+JqstD8Q2Nz3Xp9dZEUK
YOYDsR0RQ+sYpwyd0se2dy38jbws2ZTj0EQ7xb+9C6GenONPSRXdEgIw+Dgayh7UhPBKjwOPxrgz
IWQl13lZTPuGlgHNlmOBp7VbmQEfJEe97bLxdkzUuB60ypvTOe+ODmImLUGrXprvkCUk4ozFfOuS
CK/5QZBBtXrcT+oHNN2X0StRQWlOXreROd0lRErTdlyPloRuwhozPkumd0KnzqvkeHrdaK3aS8dq
tfiKnUyVyHWm5WwZ5PFuNgp8t3AtN86AMbvgwH2E4NnvOCt+xzea4L1gg0KUe90L8QXhOz0tWjN3
tXpeaB0ddne2n2f3sTWr27LSkvxsvwNSSK46pHcLCR6TfM3y2nzhPNocZt/7ZnN6XLGiuhqnssYL
m4ib1KXUl4R4uKf6w+JJbkEQ1II/TzBus7nvrDFiHWMDJ8Pohi+53hF0bZhvMWvd9ymQAOxgGeFk
YnWAZK69bEqP4WJ+txYPqS913oCGpqe5N785rf/S24SytRG5mSg0xYwf7UyLy71usEYP2NGv8Bfg
/md1vDJFcxzLwr1RZnOJ3BAwp5n3OxLgydFpuDklmh+GXc5GL+SJlXKw4rZtX1o/8K8we2L00EuV
euJhnE9g9ofZvwBbPQ8Jd7WBG/mxGjkh95NHP045jhjrh3d4lPVVuSwcPFMZ7TriFEmaXakuKTYU
1dJohrucMx4UR0HPeosRppA/8orQOhsU9itN+9j66d5YyoI2qnjZT3b7vY59jt7Zi9eRqHamL4Q1
rxL2TGPuHBAhaeWxQ6K+5VPHHW/FB14/lYxwhR9k3lpdaGk2gcOTK9ejVkYCpKH/LIo9SB5J/oay
Q4WMTf6FLc2xru1lM1V9jx7wgeucOwMgaMK+OZJSPfcAUkmWFU6BNhPjiSFSQSv3j1rxxlBG3VKn
EQH4cJAZcnEB5HOoqXkelg5PsNuSgxwfQwaAZ2BvL96SE8VSS7lPe6fCU0n2VJjTtnW5YVcWmBH2
J8hsUeq8975BP5s7+w+ZzsU2Y5gc+0XQH2JAtrTk0JLUiaN9NpbnIAQzJzJpbV2qvNkfpihMSt44
mfximTyfSme8axoKu1TC3c3R7XxLxbqRyNlwhNHzlnrmdTtiLg/pWn0Yl74/Q8LV5XXJdu7b76pz
jsGANSWDYkkunqZrBcxgyIbwZihIcvhY2pPUzg5z1nzXuh4vPE83qHGnDnDRxqyc13zphw2kR2Bb
i3yXdXVglniwCpIylmIeakL1leXigyon0llUwQ8iHagJdZmwhihlhUNpPJ6D5CoxcqKz3L42fW3M
u4FIj5bofog0/BGA0Fh9fsIt3EyBNVybPQ9PQWKbHTdJNGO5GSL3AnH9Wb+TWciPx7blwetMnks6
je/Ye95aqrIFbEmveOpJQ66tSkddSkrd27omf2/ikddpsi0tjTwiB8rYWw4CMi1cgj8wa6TtvDe1
FkR9Xgr4WfFOBeGPpJu/sZMlYhuCkaws7mol2N+V23swrR2WEgbVZP8NC+JjmfOfv/Uf/tdcivv3
Uh8d21+/1P+DDkSTWLL1d6ffyzeQDD9zlv74G38cfu3f0FA9G/sEli7OX3i6/nH4tW2fY6wE2S9s
ITCa/Hn4lb/5lvYmCk8iwLrad/FnUlaQvA3gyAjhmPxNx/p3Dr+/ii2ma0qP+zMdK4LD769iS5ox
dnKHAG2Jcn9xnIw6hAnHSjW7jMRTNTz/9Mr8XyyC/2TU09/Q9xxO7RRam96v33CK+qlmQyZWMV7B
LdjkfGVGOJybzqQTKVd4baew4cxYYQKzsUQG3GrXXuI8yL7Bq5erfFOKslurEux6SvIgpEdttWDn
XNVuLQmGcVSaHHQ9kEDkUEjYrUbhpau//0V+6cqAHEHrkSsCiQLhu//k1LMmL3AQ5E0G0IXWa7nI
beXa1SYYCv/499/q94aan104fDMbL5Lv6VoV0w5+ESg8u6visl5oO4PZ1inaLJcmORfC9SkDHXpG
+wF8YmE+tuS3VlHEtmvpa/cUESXrVQxnnKPHqozsg1cVxiWzCzD2cT9z4wmG+8KHxev387Gmb+s0
k0PYukPcfy+Jiu8iaubWTqIc/IKAWM2seZJWdyqwdHLPZHrHA8DsFHOUCo25XRUz/kh6JVepi0gc
lwIVolou0ud5EoyMt/j89zU0CbPkbZ4VAyWn5qPhzMlmlqyLwFo7yUtTDuyhUZfZILcM8u08rSky
7G852bWYEy8hdaxVLd6Eahhaq/xUTm23TyirnlR3E0XDDtlwXPk+9+CUAoumvO+m+gEb7tOYjq9S
Gq9OWZl7VvVLszKbhWJmrMhblmTZS8p+9QHcv7uxh0Jsh8T4ktrlj6gb8v0EXnEVW/XM+51Gqzlm
fihz4a8lhhz8jcOdaMs3f6jw6YMC3YEqG3EsWAaNZeUtVrd37KcPC9uRdQapAv+WA3DHMYGpBJwd
rXJMT0OOzUx6eKGQHShAnXWgsBeje0qLqNtmpMo/I2XEwOZ0B/LvplGB3BMumK5h5eIckmMCZ4XK
vliomyoxAObC5zmG/mDey9S9znL/kkoR7jMrjLY5rdq3okcaabXTGLwI2ZE59c4BYNZdPvnRe+1z
cKAUrefayJeTsdAJS1yoh0ho59PFGcZ+RwckhYYZr505ThP+BOe2mma4QjR97WKFoGRXdb1BUQ/B
VwTPY10/YCs5Yh+0kGut4hVHWLR3+rrHw0x7AhG5/FE1kblKG/8FOUIx8BgPRp8wjZO5v5V1Iy++
hQACg+RuzDrBB8LKdsrNsREF2A83vf0BKmNnNzgM4mCi/1eJV5816aUqmobEfFquhhFakuupq7RH
9IEX30AzZrlV87Dd+DWcV/iV2Y4bY062chE3MahOUh1Um+U11FWlsN0Gc/7aF4W547RsHKGaps8T
5MaDF1UW0zL87w0hcMggYRFwFFVM27IsDpQqPBPaiDalH97bzkTgzoerSmKCkwLRw4c8QpdBOGpI
HZKsFDMdb1VSHszZ/yoXFt6wUzlYps1cHxzDnA6wRu2nhibuO0vmRFqnLH7PgmShaEKT3xqrfnDr
aM9+HjcXAyCW1LVDqGvtm8NDVtAB4JCw2i3C+XBJ33wvgiY5RY1cNvQiQVvBUYYxy073STUaT4Sk
EgoSOYXDW3fOzM9PkcJjJA1IXtLz9l0YmRsrEd5+yWIWqXkS9V/8pCLOONcmIzfDGQvT6VO1G60j
JFb7yamUrHUdffta4ubZxq0wf6AmsEaVZvylx2a46YfqDNNH4PVd3v2yujMjm4RaAzpHWztAQZfH
EojDOSfTdIeYW64Tm4Q1W2zEkaI4eSnrSNH7oE7skHpz9oBwWzzvzHzsgsfP7xPZhoCWneSLDcL8
MisiwZNym31UJ8sGB8RTS9h6F0NP0AfndY8TmoOE2dE+EVgcqcbl0CfoZr6BlZzOiY+KcBCUsRdi
Xda59a0IH+VAejLwbq0+G7ehsp7tdix2lH+qDcb/5ozXJe3XZlSC1w4YwIXj4WNhZb6VDUtr0biP
iQldHYQnATng43uVwDaauVL44pwcVni26SNuBwiEAXklpvvOvWn78r6WVEzAr6JR1d3Vg8tAPMld
HDEScHdaxNcmtnBtcHxLxETpLY4YC3239Kcrq8/DtYnBzCKiBim17vTePBk4qsblcGF9ehPYqrxS
vOVjjRegsWT5CmYpg+xOs+a6ZCdAUZOoXma3aqFYW3WDRMkfaOZVPSXZqnGJXZlTDZF1ivJz7Bjh
3sOXwu0GWVz3JWxI8vubDtnlHDS+XuMBtU6TsDgMWmaPJJpIMKurnrMsblXfuwwVl30uuK8l1JIs
bWZfROi9GwESwqCFfXRKm8LI4mUuuLTXyNWSUpAx3mbCpjZu4aisXKZrumaTrZ+xCiOmxsdMT+Hc
pliXjVQ1p4zoY+b/qP+DvTPbbt26tu0XwQ01Fh4va4oiJVHaql7QtnaBuq7x9adP2fGxnZP45j0v
iRNb3hRJAGuOOUYfdYQC4fTRARvITne17tQ3HYl2t+z3qencUcT9tqQ50UhcTpuiKbyLmY/eNveB
lzCqOzHu25lRwiBbt4Nc2RysKdV2+YJ+jdbXQC0EPMbAkVy9IkaA1WS8UUFQ3i5u7F2Khs6ctPK/
uYXJESs1+5ss3gZj8wNJR/GxQONjuWZcEptkSM8mm8dbQcA2n/WtLkNZ1qMFzM2ZsuUcEyi520DG
t5FS053rxD8mpjt7Iegv494kg19fgf/tZBhEBb6MYCGPfZi96jIwMmxnG5gSfKiQ+wigl3czX70b
E32kjiMSWqVHlDccrS1+l24bNl64t2VYBWPt3sxR4GyiCO+XPSKXO4gmHA3RudDFfqA4dGw/iQy6
uG8NOEJeWsKLY2b2vXneD4Q2jgSHn4zCLLAjNo9DEB+82XJxTjoUT8B5S/P44sNz1/AqJnPrseRm
awD/ce44yjDkVybHz36J3xJ7QjXT+D5Syc7F+el7tT37WiubwmoUrvKaR9aPXIyyfdHSjSze2dnU
kL7GSxEBb8J9XD5AdQhh42G6pbvgmH36cJVYclNUv5U5A4JL83K6dbvk2qEyL0FAL5CYevE9DreJ
GH0nHL8kBImuiAnYyHzswBECrz3X4ws+Ye2tE9uwYUzNbij9/mTgKSYNnKwssRn3EAWOwL5Be+JB
VniRNUM9sFe5pCXcfZeekHUfjVf6Xqe7QKzM8RyHd4nYmztGT7Bl1RpF3UBsJ5xsVlxgrdPAiWqx
W2CW1qz6Z+pFh8mHs5XU+rTxo8m+uGKyHsRuPYjx2hELtiVmbKB7PodEOReJVRv+N4q+2LfbTJkb
VtJ4ulOxdysYfY+4e1rS5Ji/DbGBKywceyusf6impIa5HeojpxRMm0NGwcNsOMsdSRnT3Xexo1d3
bqd129paontu+M+ypdtxIZK2KId71THb577mc3ND8y0wq58TI7Z2ZcbTpqhi94yeNKPaW/GxK9Eq
nW74Wros0zsvx3tG/yyYTLPfJtBP9ouVqJu8Sb1tzSLixHHfRAbjyDIFJpcnaHtuxJXp7qIAmZke
3WVXzl5942S+uvQxVuWBRc1pnq2KQ1wCmmeZ8G3NEMYPi16re79yi9u5mcqveeX4t65XWscyyMiD
p4FpPCBpYmzVrOzeUjl+KNt8pDfagr5FyV4zc3KxksD4CKfUaW5smKUWzrciuvO1Kb2W3VB95Lwj
b2bDaUXR1vbMtZOenMBy7tiYTScYsjW3HGc+zXXnHgtaRPZxljo3baCbWwswAfk29FO6w8odPh+e
015BaUzcPNJ72LwHuR7PLEXL6ItZhMPJB2t/BGBhJLxouq6KNPPp82ANC4DBc62z1vrx2xzGnJhj
poiH3pinfeRXtDbLKW3ltBYPEn2e3s0WJZF3xz11ZZUQXwrbDzp5SF6b1nKPiSLbllPX03qsVdpN
VffNk2XkD7NdE/8feriYJlipfUflfbHqB1vbMMArIGi9RlE3puzogoUie/atZN4OduLW6JGAlzjB
W5d/PxL+NSfGQOiaNF2C2LI4g/01abeMI+MdYtNqzqqXSQ5CsA49iA8TIDv6TFUBG8/lObwGp/c3
KbW/pn1YyjO5M/bC8eDqFGfAHyMhlu5hOVz4s5cqNzCfNek7T8z0wTC4A+ng5sDhpGw1OcX8+lv/
13/xN/4LNAYJ5vzrDOz5a/Mt+vFHCeq3H/ndf4GnBq0In4XLKkbSrL9JUOYvhmLf4tvip9A/daZ/
SFDWLxT6mjgsbLAqiFSIDv+QoMxfXAVd21Mmn7X6D/0Xri650D/JGw7VuOhZ7KUM07Dsv6Qec3g/
ekHdysqYcQpPdZIdQqWPl67K8h2n9QzJ3z8TJNrpNietNrNeIvYFMDHvbVqLdkPea/tOG6obpPAS
37ZRgVV2Xkeb7qklt4pdAaV5k4T9TxPnwiZRBEAYpLGrDmy3VdSRG8WycTHr8bKEsksSJBP8TpgO
aQncog2xpMEh3gBYpOBg7GrkeeI3Ngu7T3ax12lvga5RBeVVNHb5nM3MUJn3ZVKWuzpa5g3sHTqC
Bk9flQV7iDq5c+rpXEdZeOjbGHQK9rlLO/j5tiyc9mp4Gs5OptBvVd+WlEHMMQUuC916RUHL4zIs
B2V11rTOwvK9Y96+D7O6pvOIf/xFr02yddmYc9cvczxrnE/gfgZQxresNBa1ZVOvNsPsj9V+gcEx
V/ONluXXoNPRkbp8XxQ+MvlcHEN9Cs9qCqfkAHTOu2huZX+prCBlQTdk735okES1Oaq4AzAFyGJM
aBgIp2F+XVSMfBfiAKx0/p6cJ1dx0FgnG4gAXVwDYQgT16Ej4DUaD/C1Guw9cocPwDYFc8J4e+IO
d+O5/lsE1GVfU7uEUzMGRUUOMvTgpChDvxlU/q7p2g8P9WSjp2b7XQUdh4ZlIoYZJ7C66STw9mXv
m5QaQq8nPVWyrw5S5BOrUE9R2S3FfV1Q2bWb6FGq15TNP7UFsV9jsb44fjNvhmk5VVnjlbulnHRs
MpzMmGU3DiwBH8MvFiCixBoNLsr6sQx+sXFi4KABNF6mJDwXQXujaY+Ju5y9Kb8ZOxqsPlHJgX0N
KoANnY5zZDYZyAWcnImLcBobtXaBu/IfDicIB3qeHQV8LC6FUex3KIDkCxlYmKOt1j+E0fCgybk9
juz3DByf6ya7z62x0oYvrsP6eAxws4w0Ha7AX8TbNl5+tkZ0x37iZXbpMmsNPBVxZ72TOSPju8R3
ek45Z8tTdxQcIAllwYkx+7Rl9hR69slk+jVrWIh2o+DVwRUcyvE5cpILhlySuL7xznTw1OYLOQX7
VRco4ZJG5dosOFrpQVY+lKlTnfOhevbb6LtbU/pDIZwOlwl5mMg1M0HGidMGLUUYgfYtgkjGVgHd
eQuwIhB2MLPDFKft2jLDajuYGBxNmFrMtxivNVuDAsiDOBAQY9iCV67woZoNknE1aZBCOv0rxy2i
yuCAd54xEBEozeU4xxpFhi7NJGW58GFY/Y88hGWWKbyGRFE9xAPgIRDSs63rA51t2LdC4ukfsa9g
/Wr0uxB+5JQhK8ZEi5Oi/7Br9Woo6zhJoCddqmNcRxRSgc8neYy73foM/hR2/djXzEL5qJcbhUca
oFvxXNb+uVRatAUITX4I+Lq1HVk8r4GkQvInZ2TbAJHKGl4yazz9GGsYImd9RDAJ7m2+4hzlum3v
U91m9M05LRlsxOvul9VX3OGAg/O1mRcn4mb5qpsGD8WEl5dqLK/6lnRx1zYOklpxIoOVP86UZO9G
SVDZoCRX5A9+MKCe3YROIrYeHvMpqStL8led+BEsjAmsAvtDjyc7/6T+3i7iYAjb8IX7a3xibflO
iVTOKgtpY/IRXI16oqJhfsXuhCdC3BF2mXDXwDAxGohN4qCoO/oTaqtstpH4KzxY5ygw2UEX70WL
CWMRN4ZyWA2MU8H9cGFkCWcnvqSMa734OOKFbf0s3g6+p/M2E79HJM4PjfLYdSdukNnA/lHrbG6n
5M0SxwhaIOpm99qJlyQTV8mINkfW0P6RItqT8xqyqyUulDrhzm9iTAFRCF1ZvCqc/+fVIv6VWpws
bo13z8UHQrZweOR4nKwWfdx1fXfsxAkTiycmyhmBQ/HKDOKaScQ/Y4iTxhFPTfXprungU4vdxivI
/eC/YQw46P30tceYM3HLw8FSkvSqgu9uwVUN1DHeaC1mnck9V7H+xRGnT293H4N4fzpMQIBlFgKF
6dap0pNJEOroji2kKL9z7xdxEVXYiRZsRYo/ahKf0eRZ6ToX7xH3yGAbiR/JEmdSKx4lKjfvcDTx
FRP/Um70B18cTaVSMc4M+mrdiU+S1s+VHiuiF+KFgpdJe4D4oyZxSmlEZ3dahHsK3wW/TVk8N+Ks
ssRjtYjbqhHfVUJ11imHhL7WZv+bJe4s2p9uU51DRSbOLSPEw+Vj5srE1eVg74pxr+95n/nTsH6N
PS8gEzeYU6PHjxm/rSNWsZBMzaptym+e2Mj6ufnAZJbs3Tz8jgRirl25hDKxoAWy57fZY63SxYPW
GpbtvoAzBv27SQ5xAQKyE19bIQ633HCevCyJt6E1vMKWG27ANat9J864STxyhlFAAkvTEL1Ovm9t
3J+6T1sdVyqR+WiadhTFpatG/He9xRufgRREzsOg14hVT9f875QWX6KsOWYLlPchvgsnin8HsfnF
S4n/CNqDOzs0ESSKeCY3Ik21ewBP94VYBtPWvpZ4CDsxE7q4CuHVRQRK84+S0t2taQL1N+OAOT/G
kTjOFIqmaPS2559Jqn94GBhnjIx6P5w4GXDJNTUlqbr4HWNxPg7igVQxx6/R714pO4xXujglmTsU
3yCxT0LQK3eTeCoNzJUco8ijiN8ynOHSMpRz2RPC2lOn+LPUDe1EmPdrDgybhFJI+Zm4OCuH8F0d
nok7wmkSp6cvns9m0McVPMFTYGTfNC2i1oFdDb6UAPNsyFoSDMbREx8pyDtM+5/eUlnb69hN1cjd
5TNCpDvzTx1Lat1x2MzEpZqivZ3HRfnwfbldO+PEXXCqki8BgfW1GUxwAus0vhlE5G14iWDoaali
l6nKlSvA+440FbGWXaSrbpMr64Xygvq/5Uj/X6Ah+oL+3Yj1/z4wkS1/WvN//sTvS362wPCwqWN3
TYJlvw9Y1i86Gg7kBPdzVy/I638MWOz4WfAbnmXBn7ZZLv7vgGX84nr44hWmAMV6Xnf/ox2//s/L
ap2OJbwCyjIZ3v9aEz8GSpVg43C+dNy7U7e8/pqry49h1dn39Gn4uxgBa09QEtXLa6aj12H6G0qm
r1VuJcbTjHEQ3Zv7al2E3cEyln7fh+xsjKQ19jq9S2x1OyygQ/sRWTzESomniKt3p5KyoF+Jh7Mi
xrIlYVzvR6TCFcWo9QZjDaAHDnbUuVEEm1FA6yHMj3l65nWtZx/RzCYgTUTSvQT9dEzgr4Lihmgf
j2hgRshaoo2PbVWp3eKxm+waRFu3NK+G2xR7L+Q25lU0m2he21CdyXHJDkYoXeVDvkDag8nIznha
cAxy14hThriY8lsKoLsz2z36nQHNVAiYkrME6N+Sv9Tyhk4YZ2dBHxkqB6guBtqOt3DdO8a9IaMB
vD7Kj2SvYbeQ+jrOXWaFH0vp2VNUUfIyKQrDrWqnTxE++ekL6TSOxJpADvAirXlohJuh1N87nHMA
KbjzOGb/iCGMXK9Rh9swHx5wF6o1xPLoXm9ZOjgB0W/mrIfRKMpdNAHMVJUQ5dTsnEEA0oGCiXhj
s7fjoRp9n233vUn88wBsQa2j2Wkm4oZdfiLpvmznNH5yrIquQxvrXdeDUGyn/LFf2nQTDPMJRyV0
Kd0gm52zBWLkKGibr5S4ueq7MKg5bXXWMG1GbUKh05bjGDTpOtVx/TMSf2+LEH3S0X6Mw/zDYnqi
0RvCeWvyvfGG+6jqKD7VfWdfwLpjdWJ2+yjTX8zJTG+cJv/Jg6o8BBNx8Ry/PGfi5KliKmy08Fvk
xD9N7pqOWbx2bneJ7fjA8+wGAY/SO5LhmaMTcYgvzTDf92PdwgOBCaVDMm+AH03UEvJpaqTrVbRl
e2E9616jQQf3biouFl6lk9Z7AofBLZbyDlz1PFz7plSXqkSxtSyDMFKcXJJ8oPXFmLV9SvSRFjxf
uy86l09wbNsjh0O2AdlJn7P8ELVMLyD9iJ0AMw6t6B2eFVimQbXHAdei2wyXplKXQdWU9JTu18wE
yaElmbef3I5CiKkgDMCeAA8JVOv04qXhJe25HCrr1uhhmvDoXfXsDV10ltq4i1zaUEFBmeAL9I+s
LqIDqx3vG1ZBdWsOyN8kCLN7Vg28ysUWdEOqe+z7k5jyGUlyNny4z76jfU0BGRzyHo4nZp2EWky9
3tPFVUMp1LbNiBOb9E+9Vto0rsIEpqSepD87c4hOFVhdsj/LgU7fJ9ZR7R4CAh48Y7qrS4TbxCTj
OdvFW5LUEIQDbWtyRrLng478gh8Ea8WiY0V21XRp2hY8jVXHx/pTMrHcb5NWo6LYVDpdO5FWujKL
LtgeLLxN0LgBF5+lW6JAkWk9XmZpddqq+pRrsKvucOqaQCxZ7ocKWccsPCIhKD2l1FWVlAawoeN/
Ndh7dRGGuMxGIvKIRRwNYHcULKg+6d66iEoBzVnwKNTFF8Fp1jhn8cTp1wg/PfcLfnTIm5+JFXYb
oqPFbhD5qk2sV0iW1RpuufC9EbkaC1yObaCfR3p07xuUaKCIqWbUNx4UEQutTFfkEXqRz9iJIKTZ
XnqoejhXoxwYgsF4ieUIMXKWAM0st74w27u2uurQD3Bl1Y8BINp1ErBfGQ2sLPSfJrt2SnWqxbFw
EMT7ESmsjZbTTschBDs7ViNnEpGZhMqxjhAF9IrxkIjgWx17yTaywOJS8/5dLeMXcwYOF+JeQW8A
Yh34jUf1TFLIUhGTMTlHH5jVTa1ZDzZDx6q0fTwhNtUt1GKxYq0NcxeUHIfzObmmstVn1wLO1dbT
h0J2/nXlPKnOPhE44FOKgxt0shkD792o9pE1zDs75tuHcWASB0GuilNc42CW86Lr+t2Lhs4BPKwa
f1AGQU62g15QeMWHESg8tfqQlutFjAqNhmVhHtl9l0EParfDYYMPnH74lSceB3AbfIX84hvZJffF
1eKOoA1eiLhh7zWVS3EwMEro1D+JUfapEA+FJ26KSHwV1cxSmZbAZG0ubBrY94PDdKyjUH0Onbgx
ZhAlcGxq9hXhfS5OjSa3yDZXJjah8T5yEOpmNcKtnkfv0Pa8xXz0CDtz2u5scX2AsWuanDuHGhiA
k3BPmLp+zPF9wXvnsZaLdSQ0JgCXbroLkiI52OIracVhEuLTPbYeWbMxJSEn9pOUL8gB8ARMomZR
rIL5FsZpczZHrz24MQ1Uhlvn1yl1X30LYczxeIYR4aeLu4My3HfbwGTg+O0bwkTYpxDxEdme6W6/
8uKyHfPVFdBLtIl67TIt+SrqpvgAMpoynbbyV8wmL23KRqgxKC1OHM175aUM3Jwx5RhizxGhB+2b
baIdfPV9HtNBiTFiCDKSURpABldsPmh0+ZrAK0S1yNFu9FLFtBqNzcaCc4fha7mOfjOQnCW3m3l9
vqIbvFt5Yi4ycBlFYjfSVUjZwcycm9njx9zyJet49sJx4KmNugKapyR1aA/hS1TEt4zbnCRA1L73
ytWusxH3d3jUNhFwDK468O0J34Y+bCr013HdNfl74lWySwe0JnapPOA6MPSp38egKLb1mD6AINNg
1IagPvPidsFrHSbheokUt/hAe0bYdFeQEMI7T4xapVi2kiB9ZjLjmwxUbjU4AwYXcXfZ4vMK23G6
HU3CkUip1o1qdH0XVEV9k2APpAhr4HrtW6r2uoHytIjFpRIfGe4lJmzY5ts5tzO+tMHXnCjjvq1J
Hi7iPoPjN9wjWWgba/QjyB88iEZc8OFU5beuTflZZpmvGcQs8ijZE5OVczbE6jan5RtO70Vq2aaL
VqfWXkv4FyI8v8dwjrapWOYSEb86sdFxO8MyTfb45GUpbm2z+5h8oCe/mkT/u7D6m4UVDx+bEejf
LKzoimv/tLD67Ud+G6coCqI1yvNddlWm4u/9YZ7yYaWysLIJ5DLO/HGc0j1mLWzMPlzXPw1Tlhh0
lYHlGJe985/MUtis/7qsch1LMbWR2MN3gAH/z+vPtIpndh4aiSiPhQ4x/ee0mqrLPBAo7Bf/dvaX
jPsSl04cI/nVhoRAXdo4TWSiiQfxEX90ufFdJKXPSxDGnn6LvPGueVG8XQI0BccugB4kSDeeZHHq
rtjWLgLZTJyOc7ayd440leKt0AhCijYV0oDCLZeHDtjNSSPLMQGK2ZLgG+ldzaqrAudwoeZFPbUx
ZiI6eWCqTMZPYrnJIS+TGv2RBBaNSuPWiDm+4p+iogPgc14fFpXBeoDbcl9ideP3JEOX1NawIfdI
eDnOOYd6P1IENR6N9gUL7T61J+N+DmL7qLeEtlpPGukajehjbbpbzSj2aqy+5QPIGgJA1D4ntDTO
pp+9CEJO96GNJpZ1U7N6El0Ka5kOgN8N65SGMsgrKaLziEkgzEmjoA1NmyVjDaMq681244Ouxd9K
bUI7TBv64gcqFx2dhEfB9pEsVf6la2Bxjar8EiXj2+IPT0PvP6UFdmQ1pES3uoaXuzi0F0UNKyVj
bWaY3Dwv4x3h0bUinwRuo6D9tjhZc/zqLxXbHW1NGQsKUgJSb2AB1TQ6RX8zPvRu5LDC1wLg1aOL
Bqlp2BV4fsOjYu8wVLdmb7w3OdbZunnRMxu1uorec8wjcGx4A6PCYLUS3lYtg2CV+eUmwxB+XjT7
0MSc/KgSGKnnMMZ7Ky7SjW5gmhvT8tLkYPhSyj5XxkiXAWo7nFWDfstM99ojH9mjN07V08IxBa5N
OOJgzvetYW+6Oer2XFZvvgZjgTv+Uzb12aH3uq91id25wKAIw7M561DcSZezENjWjfqWjdiHcmfL
uPXumoDcgm5Tm+bzSJNQ48C+TwTIMvIl6Hpfv0f5ey3MvNnFne5IgaNuPFWJHEKL2T3ZVT985PUI
UDHvK/iGEWf4DGNfez90Stv6lC/vGdRxkqvu3pPRcZIhskNkG5gq3dD/kQ6muiVu872t8XtreZ7T
YuAOx3Ic3qKupp2xhDmxSiarukuawMM8ziCbDC18ORluGxCsWE3GE5tGY2V5yY075ZepA3nkUIux
hQ/jbRZm5aALwKbBQjkZUcgk3YRVrjjA++e6sN975m1LBu9UMS4wUZfPOan/c5sB/IplVA9zRg6L
6Z3CMEo/oaBuuOijezRcgsLFhLWFsR86PEFQlACKVAiwf4oDqAQwKMONLsJBAHyGIx9iQoqqYKAu
GKgMQDV/xCI7qD4hTUahaNjzNPSJ4HFQkPNPQgqDEeFFh5uzzvtu5EjvXG0UjhKlIyQb2oj0Ydsv
oXI2Jd2Wxazwbo8PoCzhO5ssD3ORUGDfLLzFyCoF+sri3zufcotw6zwra/ZWMcMNNkf96NgpwKtM
v06zZOOSYL5RFFax0E/jY46yE4MNu/AX31MRfXzUH81z8ROC7WR+0/d0e675h88KxYgoJNKRiEiN
yElmRFhOBKZBpKZERCdupvY2L8jetowaDF+IU5XIVLEIVjnKFYhGxTvP4ckUWcvUhH4mUldMqPCg
OchfkwhhQWbpT+OnOqZEKLNnQJDwGsDPeJw9eFn+Dv3CvgfndNR655SguZklAev585hB/vdDycmD
TINz0jJoU3Iv9zKu0zZ1r01K8+Zi8MeZChMjO6V14H3iL31SCNwxioFdQSOBgZJi2s0ktasli6iY
OAbun+mxI2jAdohYBF5hhtNLZ2JCNC3X3amIFlPdIvfuDg9LamaM6EO/LT/jDAb7IdrOfe4DYbnH
q/m1Ka031kyELyfdBUgxPMZh3O7qziPKGZfl7Uwz1TpLOOZjJajOUHiGjeH3wc6lsHLtzOPCOoin
YOSyk+54oZ/bNy+YGP6opyXnw2k07bP8TCr1sUXoODg1DGGHelioeuUqaYE/WSzRzAQSlW895z13
RBcWbEHROOGN0GTu8t+0Vr/yvTJJIXv3ZrxcBgSF2yID7zeZGBqGbkj4dO1vc+7fZpW97WMOrZqv
P3uUoa6dmJAkB4IfVDXRlV52D2GDDzTVMFSNS8rnn8QKdqa3i1symloZJeQNc9ZZ0jZfuLSzhGiF
RDu2g57om2okrms6QXvOugrKs21u8opGIuLOV/YKiGO8GZjIsUEP3jySuPDwqqsu3XikHNkt6SnS
ps+vWs3sC1xNk3AfJSd2ZWzHKb6jS4jpsQOZgIixp9EINOrEoz8KSdm6UDzXBU2dOM4JJ5RU0zca
o3ZmcHWCHEqOCUaLlzaZzEtB0Itrk7UDBodzlpdf+rH53oPcqNw+vv086f33UPw3h2LHk7XAvz4T
rzFkfi3+jNH59Wd+PxSjqODEskHVUCNv/F5kYFgSCSSNhv1JfSLk//dUbPzikAfgSOxhsuK/8Fb9
5uKy/F9YCvADtri7DDky/6PG4bcgHw0Q/5rA/89JQqhNjkc8Qgeh47li8voDKXrWo2amDtpcRXX+
xdKpgFJUXa30Tj35A/ZWnoirobXhB+ju65B2nCCT4KEdLRkW2R6aIWUHurryW56IesN5gbK7NM2+
8JrX0ol+zgHZbzMhTQWo5KVoK4IHXfzxh7f8/8gnOv/Xr4F5jlnBcxCk/upF48wIlrqgPiYjTrDx
6u619L2CtaoGnzEft6kjNidAlhTuWQgQVn9uMKquo1p7CPL0pxVz+l8ucY+NnmpbFKWYI25U8Vee
s+z8MbqBBJluWtN+4JhI2Ee91S4LSEd8ILEXnQq4mWsVtD/bJf+uVdZ46oG2rAqvfi0nYdi72dYM
sL87xU9LTEJw9bld+c6TkfIXwQzgP/SMLQ4yfSe4MxN0GrWvwX5o0Hr0LKWbsbUeNdxO7MATUDeh
sXFzfFpDYT/8zfvJQPZnbx/RV+nL4ERhuv+ck+zLylaLIyIsFjzsNtCIk0djcqDjd4IukTgEr3oY
i3uwCDfU0h1Gz0TANB6gjQNVWcJTmxkPOPU2uQnYs8Cip32tzWJFdii2qFXLlpcuN4+c6LcqDjZJ
Er4R2ZGc+hqR9Iuf24cxJQDQDMdgYMnfesaTBpSZqs+QqWFg30TzX1UYxywuHh0VfCU0cz8W4Xek
Nujs9j4atZsSYJOVQEDFtL9QDPTv3ye5Ov5kgeT65FvneZ5kPUEH/vnqWUamw7DAwtG6cbUOcFx1
03ieeOlDU9yVwfTrTfhfXq4cTf95kFWOjRsUJyfrOcv5ywWrl+5cZ5WHFN6qnRbUD4vlrkp93NIa
clfAQsA4SNCPDYlYsLRV4e9JtzCNGTPXrl9fFsM+99KG2RfWW63ZDx1I+7UzOXuzr3XqbVN/nzj5
R8d30IXAuqmmwmfODHLvXicGujIDPC7t2E43Jf1FG9PvyJ9wgNqAhHxt1czGLOWyczz4oQHbkCcz
NehglaLuMqytdeygWcURPbNxk930SV3j/WQJwAmUVzXzR9zEARXgpKhuZ/hD25IFxqqUonCGYDwE
hTbuLZzSVjztSbvii7N5HY1UjXe9ulL5XggVBaBxaxEOGYZNYcPd76SsfHKyaFU73lMpRea2VJov
OR1oPv8/MCv8fJlUn+efJejD4q9jKUZPaUg3ParSOe+wjpX69BENdaOZ1Ucm1eqhRsk6apmEGwSb
KhXsc9c9jhaosMhad3S0xxGs94a3Fivp/A0kfM63csaCCSwRVk/8Hd/2mT1P+iATQEsPfI2WsQmh
5z66dMTrUhYfDqh+Pf3xLYm6S95OZJaSgMO1yfgtdfNJ5z1E9M+7ffGcSCF9RTO9LZVco5TVt1Jb
708icwSHJew5f5YepCTTPJQKUyCEqo0RMSUM84yWWb5wpF0I1bFRsJqnBk1jhTD33c/aV/hZ0Sr1
nVsF7xZiE43rwMS/x5iQaX/1aOeNsq2ewQIxA+fVXUBt9tWQHcWut9IVWTfHD78CMoEGohLU/IHK
NCoOkxXvOy0mRC6+YGPdmMaSHbu6qjbm6FKky9lR1amON6u/DO2EKNPVVz3JnV3b4aBrE/uKHQUT
Xzm/jH4FbYmrwnZsbkh6vx9DVO+455A6WlIxWZ3yrMj31kxSaYYaC+z0zs3Uk2rArrELfZvlkJ7W
zjXq9euc5s2+88YzFLNgY9sEQ8fGvbV1/MLtFL3XmKVXY8bqKdXK4TBX5dtojNqJ6rMG5Xl0Hyaf
ZpA8TL4jM8N26Vn+uSyB13wxH9pUG7YZZcZEXr3nELMgq9uJ22rh3Exl+9HkMCo8hAkueN5y5Bg6
I52KXGrRbgzchZtCQngwMlZqyv0N+BuWqaPdnEbL1JjIaL3Q26CivBGS3cUZzX6dUwp7zcs0+VJq
PSw9EB+rBX7RJqLH9CaHIPuNt8X7Nus5/Kvy1BQV18hi2huclFSVCg2UrBEegJz+17rk9wzDiEbu
sKYFIVXfjAaQt+mlGUJx1T2beZts7DnWD+XSVBe99u0D0fhL75LRtKtV3tfnWYNT1y8o5nWcMtCm
dXdDxAbyv8YGI2+s577VPYrFbEgsbbCbjOlnExiv+CYxiCKQ73uKktdmP9N+V/E0MuKPcNSDDR7z
nV5Xx9ap0URIbWE8U2dZsR4JflwhFHD0oczsscwsh51mcHTZDrPUaZHypN0xKPGdIr/gCrKyA/7N
Zu2Xz6qZqMLWeKWGfZ1HAHMxIunOHisydywzNi6Mbz6zMBURXnsLdUY51zaH45zz0Y8NwxwZxmvt
8HvPWVLuOYhom9Bc7tuApRKykzwMC7VlJQRtxGw/ynJGrFoqj/tVdp7xam7zXGsPI63jG9tIO3zJ
ZGKmpKIBmaULWSZgYhkhvJx+RijR8XbWDDrTWVSjWSFBmjEvGXufsW/diSZfQtF4cFtnk/bpEzAr
qJ3F8GXCb7oiCWmdW0PfzTXdaV55ME0qpEGhVjV8fmho49YRWZJ0Wk0kkDq82Zp/Kjb3JxV68dF0
BgRNTK8XHO9M2HgL1rMIn7NIoKi37Gx4Ra7Io0xXFkc4xmxXxNO5MOzdTOCcSBC3EbgNxVbTqttJ
ZFcfqg1XhQa6BzT4FhvpG60ZyLSyMwlEurVExM3gqh3jEL1k1jEfiNTrdqyRY5F/ScxjmDAryWDB
mdJyRGLU4pIFMqQKxir41Wva+r7jH/5SM3cpGcBKGcVaPTcv6ed45riihDCytTK8BTLGYRMsVyWT
3Tzymccy7OUy9o0yANpTEaFbMBTmTIejEd61Mi7WzI1x5vC5yCipf06VZsq9Kyg8/ajL5DnKDKpy
bla9zKUAEQtanJzlWjC0Fp/TK2Ns4Oot3xJKgyknzLcB+bDIIbMg02/OIkeaB8j61jCOEpmSAxmX
dQRTSqrHA7kkfYdpOifR0TzQZ86XOZt/dMKzpTQXFu8yM90H1U3KeM6d51aF5jdW/8m6c1i35zLL
B+g4t8bgXiIZ82Xe96r5urQu5r5iYC9sLPUKHuez6S/w7Xk/UwSEGMcC9Al+ZRdxQQH4PbTIDVTv
ZmdHFIhOtAh6LdP1J8ktF6UCO8P7LNqFKyqGJ3rG5BoBwDk0Dl3UjploNZhjf2s7GUtWtlU0RVlG
w8dvGfuqb96LWLt0JAHUqH8ZPO+2rXYWcmlfveo9F7nPCjRvkaZ7swUCCDyzpHy2zbq9rVGD1DbV
yaJBdBiSFx/mBdLWE3FFaqeCsD1kWg1f8xOO4ZUUpgswA4FzVyUQvIeC9djMkhMbJqu6CuSX3058
5FrlIgSHzyoPuXg9DLBlRZCFrPj/sHdmS5Ia69J9ImQMAQG3OU81z3WDdXV3Mc8QQDz9v+itX1tq
bUl2zrndF5K1hqqsyoQgwj/35c9zUnf7aK6OjG1vOtM/xPNQ8lwZ4rVl5xRFM2rsF7zHYnhlmLl8
b+YavsV9BK4xhtM72zvPX4YeafHml/6Bjiycr2a5B4xermfJOYPlCQ2iwiJRCfOxt/JbuyLeMKm0
vgODMJ0oAKjAWdqvIPuM7YhnnLCKS3VX69xj9ApgGgvg3o1ZjGcgliftQN1L8Z7QnwR22mpzc5fq
ZF7wXFzP6cSnkgaPtY15tYij3dizuVSwPTaZYKY7gvIiOFr1G1nhubD8uAa8Ob243SIJD3TgFsY2
DADEMdLHSQOy7XqKI1iuKYmKSsxDtAp6kWywgbOHm5Im2Jdjl50AyOptIdzrzL5VefB1Fpxhk5wk
ZDZRP0AW8UYRo2GplkfL6F5IYm78fsDd0a3ifN7V2r4IZR2UatmDYk2BBt5lXH/CuE06usIc1vmQ
Jt0xIOrnDi2Gq/66JfFkheLg6uR97JMbrD1r5ZVnUw8PZkOBEeSdrtw5Y4p3HKIJYRgm3yVEs3pK
9o2Zv6eL4Znunk2eVJQTMU/w3YMLgbGIbTI/0X2nrVdtDeaZdMRVVFRcQfreSL2LHbEYUtnVjyau
QJ9YLG0lQcXFTMN4JR/TsryMbbQ2Y3kS5MqbCOYqzv+1jL0DC+jadYG6u81LSv50wfKuonEJa7Xf
0tH/3uXyaRw9GgbENYUYuYeTZwitT1joT04GQWZm6jHeA4t+m4bwGLTRt86K7qAOLYd2uSrqIt5O
/hHo1i2m+huao3dzt+yop22kqr07eTuE43ezaB9SdEhKPnjaUvA5kdWJMtYC68a2nYvW8TdC52tR
u9SQyb1h9juv2zMA2zmNTc+0PPoGbea+fVEN0+zeO4x4WsyZcsZ+eHOd9g5v98VRbD676GA51Lmk
pYKe4mNzThS1RtqAnUGt8Hs7Z/dFgvffS9sDigKtCkkL9aV0jS04QW+t3PzE6AYDdURvy2iOcGVj
HOi+Mh5R04+FQ5tIMLBJzcYp/GwSFsIBx9w6GqsaeoxkBLecOh1Xma+MbF5ni6tUN0uQIckwB1o0
fjig7MDYUpMcP9fYItdNzrehnB5QZFIGmzGKbv2aqm8z81uMo+0NJpljA36e8Pv9oMv11DmXIQBu
k9DoTKsZzYzyKAU17kPyORUMLfK2epMjhR41/2CP1HMT+cvN5JzzjIJCSe15CnZgNDHytNetiRDP
KfEFYi6jmsG77mfj2vG6l7xxXvWsodSN/atlM0sdNS9ltyD6FcuPpfj94tzjeczvSDzkzhgEHTFx
5P9wrNUdzr0oT87t8lZ5tabxtcF6FseskoMfkZaaPPFsEKPn+Dhlp5p92w1TlFdr5jvXOrgujfjT
ac3p2p81l13jx+emyT9xqNhbHHU0ibXd0O+W/80dpm4zikl8o35GXw1BjtXBVOtpmVtMtjySPvik
yIw2DllfNXV4yRLy9HVSjJhLG6N+BGmBQ5T64gbbq9W/1O1ssenQ5kcmCJocYlfWahtYmfec1BLn
Gk5FdAUWqakNpv1Ao8raHuuaRYNb3Rmyj5rjDPDM+KTGNOPMOWJINxa01MJcN0vPOeIrMVCXJCtO
S6exTH/AqhubCQzhqB5j6iqfkreYtxH4KWVomYYrVeFYW6cWHYptglVPPve6ldwumF81HU0YBFdC
lKTk1WSthyG5d52gYRilwyN5roTXF1TWDM3d6KoNmvbJnLsj2Ali/9rL1nCnibsolIo6LOMd0Dyx
GuoJhV4P486mAJlVtLmUClv9bLcBUBROS1ytbNe63jYO2qZbcBRK3I7tfGtj+GGNdsZNKY03ZkH1
michAZQyfB9AmBAAAERI3ZdmT+jkBOWnBifTKxupcWk+/RwHpj/ufIroORIsREyyaVNyG2KZAS4U
QI24xtC0rOzOnZsNB869Hz5YQfWQKFXvgpBXdOXwWiR44QakBCw+aU62NdjbbXIVGMN75tXfZHFv
Vem2nQJ0LXHW9viUNdEum6Ijpm42NQ5QJZWDEomvKcXktqWH26UorCEPJxuyShZZlikTd8HkXAcc
DQgFyfMPheu/sv8/yP42ZhRE97/W/W8hn/xR9f/1S36V/f1fXBiAZiAt00NZd/lmv4a3xS+BgwEF
xoBlO8TxoRT+O1tg26BYTeramAzIAHHv37I//6fJX/JHUsH8v/EDXV/4JBv40Zg9wAX4o24Z9Pbs
wVaF596KQzMZkGnZBLZ+Q8FU+aud6i9Fyz+LpC6WLBuOIi+1JCb++GJxqKWHsgaYkP0epWT2MY0v
daK+Zj2lWKbXPP7uc/gPw4D/IJEuLwjR1rX4g/8jV/G7mUZU9n3QR81iUSlusag21H+H9C8yUqb/
pL9p7GljAmRZY+CooRDZxT+wFpaq0T/KwssPAJ+RamgQjXL577/7Aeq5HosEfRZdy4nOU0qpqC7m
4fT3v+diWfrDq/BeUn2A9QX1mctmmYn87lWq0Baq4Om4ArPaXRSn5UsQKkk01zTf//6l/vQLoTkv
Orfl8I7CD/gp6s8gKhuKgX4dum+CjUFSYsuDvvhXhukvLxTP/ZO47aN68FJiuUGkXHxiv/+VMk6F
cV4rZr5pzFwasO1+XLaaNvfMCvHG31pV529ofEdJyTisdoHfbKOh9zaovtFB17ad7LtSIoKNgAKG
kbyySPgGNlDZBiOMp6Inw4mDq9FyjZUjIpoQKXGk1lTIdCfT7macS+8zKvA/A7tbohFdsetHmd7Y
ALKjsWj2qODFjaGyBZe7pBNI0pJZLwoex3XyHcpHvUVoybZRbKDKNInad3PJvo3mHrzL2OfdIk2p
51OO90XoGRxQEHtX8OCIElA5SWoM3AFHUw6OJ28UxdfeaLNnnU0WLleNnAnRpPcuJqybQxXizVjF
Etxjg6Ue3hi5vrZUVKB2bsfZ07stGIcfKjMGJihttSHOmexEZWMEsbP8OSf7frBDDqRd0d2ONsR6
P8RABsqNpmdGNzVKxdabIv1ipJ1+Ch09H2ygVPeexBuV8vGw63Q8+o7yxqqPQ1PY53py6XSqdPVE
I3ZACqnkLMOIhme6IvUht0r7y8yr50kLHsw8SVPhk/DDaE52LqQgzg6GCvIdzDfrAy969WUIhnIf
wn0RAOgmQai56zVzcTtI9rPJRZG4jb+RGdvGSlYcE4XLd5lGTox57JXFBT6DsR3Isxxqd2JT4rbQ
u1eQbfjziIMIHAGHzpi9VLseOoiJAgTf8yDTyj5VMdTBy5iFTJJAjDts8RiCgJYmqkQ/7azS8E2n
LZ3udtMHe4odqTkYVZSP1wGHVKzBNqjHQ2AbSxvIPOFPqP0iC9cMFfRV6w7ecxeF4QuVXNON5Vuy
2sZkesUKuawM14gEs/NUmk1o7oNCk0v1vSKxXlKOzV8LSWi9893iFDgBzvzQ1sbGIPUKhAPjXbxO
2rAyQFJTCm6gcB3SxVY2a/olwSMWxyFpRkgSAWhpi/mPnOVwR1/3UnrIvIGN90fhhZ/ArLqtSe/I
1sTppn60h87vOQ64frHCscVGdLUhM2oKT3CtS7Suora+yADff0Ll8lBwSMzaE71xr0ZuHAFa7HDC
rDNJxRmqSLQJwBpdN5Spb9Kx1Xd5l9WrMp8abNi1vi7H7KlabIBBlURbZkPdnqZYzFzYBjvPfBO9
B62DFPJW+zMQ+CrLttViPgwsVZxJ09jIwBr+WzfmL4Ntdoc5TqP7LBxksWL/T8gm8gJF/ofRl5Vu
+HQ6SIiYJxvsPWtMH/foQ/W1UTMAdQYv3LUwIDdBDVUI4B0Zd9Emh7jP1I5tO7EAmgK3jVAd2236
1yznRi4KrBGixY6LKlv79JdUddSvtaCTtnase8+gOCpD2fIXYZfqPGMV290HnLGH2igSeu1q8uzD
WBibzAktuJfVRbYR1/KiJcdBlLar1higGvVY8YNFeXYWDTpe1GhPE6ONXO+eO4mmrUW6ThcRO1jk
bIrAsQCg3r2YZVTuMdn1l7Apc/yb3N62OwSodMH4oZP0m1JeC0GLpIoD0rZflPaspPmN4q2XobWz
tbSy6daOrGe1yPVeiGCkFgm/XsT8fpH1p0Xg77qM2wskKlDVKxIUHIttbGBWpIhCSbMkHZdqnI1h
ohgmpb7YKAVdtB2N57KKAqqdZU5JRiyuwihI5jU2Y6yS2RjGOzU6mzoTZbTVNfNlNy3CE4OG8kiI
gEKaXnWHVBv+VuU+trXYyq5sJd66EBlbCWQOEfvu2Wd4vUuEAnMVZLeZau7F/B5Gcbyf02Ba4fgo
HhiP88KD5b1UzFe3c9rfTl4dEdghGdiM5M0Dk8+bpeoYJzP5SC3p7PHy+uvkqEtQRpcsDoDGW8gP
WYqA7nLPGcZwzoN6OICQA2sVN0vuo+NdxsOQC6x6ZMmve4qNV5lIBpgZjl7ijNF6Lst77reYeB3S
lmlwzf8wofmydz9RxRZIXwVkw6zTHuw/D+EFofnk4YMDespeKLX98tMQQ7XLsQWizSoiBqVPBQNC
8m2wjCd0SUWP9OMbxzT0uad+gUU2GPf0QpOmiMWGs2q3HayEAhc3i4qAjIJ57HqwAZGHw5S8pYQQ
oFP6kFZObTv7HqDC1sMV5W67lm5VoitQW6t5PIra+MDW+BL3wCKsvNzBpiWyBCjjex0Hz3nfXMjM
vxN1+mKa/ptomGf0Q7jGKHY7l+6878zqXg3JcZyzT+E9qJocPQ1HJyOxr0o3vCRpOG6HguR4ZFwk
tI9VmeJKZWPuHheqkNDi5NNqeJoaxVyLFGBefi1E620F0rPRl8PJqYfd7CiKjIxvZVTw21Qvvmdh
de5odRnTR9QBvfbgPJLGw+oMfBCshsJ2F5l2YiHD9/MRYmK8AD8Ws3UxnHkgrDLp0uDCXmgbMcUj
ZFbp625KH6Xj3pM0su8oDJ+3YsDu7YfnWYwvbsiEFX0z/iDl2DCmFfGXHB/bHnubsZc9PB2XlF4b
jh0KtzVfxQWYEcoMPUJAK0FnZUFaq6xwy7mx9YTA6d5khXqNkSBOPtPAfdjFzPREOa4SVz9ZFNgO
jSY0Fm0ptC0Pk0aAzn1gg8N0wNsJQy2Oaajprw1XnBJX8KHM5wSjcti++ika4UwjUO51a9Os2T/w
8hnxKzOC+xvi6IEe2GQ+VnamqLmNXWGFuFJ885Dsty0dild1NuU3Xkw7ZjWXeyOgGbIHOXfAvfTM
lJTmPxqOb9m4xuyRNQXTfvaes5AScbKmW23hZurpPrj4+JrWIZU6MNCcdB8WWJXTJLQ3blVWD25t
Nrt21u2RrgqmOR11FrtKe+GNYcyafSiOyiIau2cPn9Rm6AA+lmGzsns9oCkExgMCb7m3s0m+FWwv
knWS6OadLX1D652y9GOcq/Ro5+rs0Rx0lzvzg0PAm7jwcKW49LdN3ftbHbuwC033EI43C4t4XwaL
gDMhhWYWvtlAVKe0II4bTEV28rB7rGnOUseybAAG0sK4bXsAW7jOml1HudFJOkH3LNohYkfoJoug
2UCggCAM64P6HdFOd4wWb+bCqS5h+ZpzFTAkBV2RgIGCztRvTNheaxXjD7DG6AS/aPFaxTHuZgeN
y0qa8o3S5ehI2vUwsCps7GRItoxjEL1tJvWit22oqWl0XTRVc3BEiIIh64wsWtptMi2gjgIEW7lp
uXRO8RkJDcoU+nywU2nWHQ2nAq88uhNCvVVf1zV8SYwq9pssM/klmMDbDR7e9SmmZKR36w4yT1df
YaPsNwzEMB/L7L3k0bv6cVz6r2jyD6IJR24O93+tmay/5F8+fqoc/NfX/CqayF9s00UZQRqhZEC6
/w4Qub/gQhMoKbZtm4gn/9ZMTEJHNqdSC+6CT18hX/P/NRP5C9h9z/RNk+APx3HxP7FK0i7404Eb
gyH6BSRYokT4DH8+cAMacHrs8uQUJjf+yp51oThTPO/kFUaKeIo+lJ4bHAy6vIepBQY+MjxgdU7y
0oXp15jh+pYzy3DWWdgcJUVQ1yIanZdGlMU9VVYtumjsPiYLQGGc8C9ym6TDJkYL33nZyHKbZtL6
aK2x2YeUrHdtNF/J2OQIzPkkiXe2M/hUr/rtxksb9QqLKH8ZFSneneAu5rnoDJTDFnJ0Cb1QVx+5
9Yij2rV/wPH0rY3P4KoHQtngSk/kpZUMr0avNKFMNdGh9id5CUPQwNncBYx/ldoHnWUR3uC/alz7
ewaDatsGCzNZQtsLOB/fKIUBPeXvm9iXmJszrGArJWrnLigssSXE+sUVnXmXgNLF+sxu+VTX0pf7
NI7dcpt3wK7TOQQYZukx/x6HRn9Twgo/5IzkdnPJI9x38juJYwFif4SBU4GJUk5ByjCJakw4Htt5
Yu5YoRiFeLkFHsmzXzOlr7hy3kdtqy1BlPuydF7hEmfULYT1potGAc8diIyO52sP3tJW9Tk20PbC
iyioArM8cCBttxzl1GIQsFcWdifsavGjaXg9q2Lt3DQzW/OIKdYFgwSbdNmBxgX8t8JJcT2U7TtK
XLKBYKqZh1PdWlQS6j5i9jZvx+rJXsJOViolW7ncnWies52bidMyQRgafCLNp5Gw7HFUd3DZh6M6
QoFzMLdgqIEe5AbA4FZCh98gtqXfdUPwNZ988w6TR32M/FAsXtfK+hINrrgihRodprh1DjqonYOV
pekZLvDw3BoW2zAOHZuJegKmXqPrfU+nBBN85KnqVKTaOTRmFfAKkbjW0gzPqdv3K7pJ+D7U+jw2
vMWbqlTsMzq9VEA5AxH1HQRiapBDLhsTMyXBpyE6RHKCaMFoLCwr5icJsX0i6v2xaiQeoTw9cyhx
b4XRWw+ZeCSkzwtJnofbjNd8GGnIY+6dQldaRR0xYJrdmFDW3gjsa7AIrTWLsQGm1iqZ6GIKOd/z
OW/msNoF5niG3vzVyyIMPbREZyWb1WEEDWyySV2eNzRl3weKRM0QX8VOhdk+Ee9m7u0HY8TQ65Ae
LJ30UXOKueWedm/VYM/HxsgEcAV1PZq4hu2KyeFccUjzB9+/9htMMY0oqKEnHH42uyrel6lu1xbN
ZER0ch7ZAkJRRXXZdlxa7JMOew3+jxGTUDnu5mL2tpE19zfYCChPUJ08tFPr7xOTcZ4W4MRsr3od
agamQ5PiKR7ouHADs6Mqgw1BYk7FVYfp9HU2iLhUcX8kf9CsaP7k9FTRWcpzNGH7Tcrf7ZPorPqM
Ei3F9N+v8ZiVwn6uFHsTg8NdIXG7FI39UiH1kXeupi9Z7QVrsxiSdZgG5cnW1ouLC+HoVAGtk7ZH
wjxUyd4hY0Vevex2Rmq1DzM+AXQo09ojl5nMw0K5Ba/L9JnwzJ4Y2nTgQsgJScrx5oeLZeFzDriy
VmlPsDocjHNchcC+R3mbdeVXSE4TvuuRyJUb15uxxaBdJWW060DTXdut99ik6TeHkjZMD9zuUzJu
+gBXceiRAHRH41Hg33oyOYKy06k9Z+Xj5+kUnQ9RhoJg5QzbHCXdM4mkcBUJvn+h8PvVTsCILco0
mtuTMbMlobICl3j3WuZ2eZhVdp+QpNsi2HwTpNBW0u2f5onrDzBv+WDZfXnVOka2yhUWRcodw3M8
CownrZe8lB4DTTF54Va4HICjMuScz1EZJw+A0mH0ejZeORvttN0sKoOTkxN06Gzc+jgZWirA7eop
bdOY1W7vysUzbGTPRgD+r8rD9ibq5R4DD6eKySM8hm1h6b2iDi74Pvo0cMi4hUKhPYGDlNMolSvu
I1al4lCGVNDXJaUObmcPR8dujHVk0ZXFsL+VyGnDcJXYojuXqE/pKmTqeXAitIF1Wmom0cownvLI
VUfXiuvT5NfJoyxH9SwLUT21RjOj1qgse0l9QIhkZeQbZAjjXGh7uBAjn/e1EeFLrCN6CsvoHcXW
uJqXdY2Ej7zMlcNBubL8ewhDxXbZPqxz23rs7OgzMCzrS9eBNR0tv3uBzRt9OCyE8aobwgRA2kAV
PDvcGF596hPnWcrPGz/jxBIN6aocKnMtG4rrLBt3rZ4r3qXIdrfShKfS1jRrBOkII3NEpwBWwXLN
9nuBoyAMdkGWHaAF4CyVkcnyqt2L17ceHjOcRcFY7Qcnk1dBCaSFcXl+KTjVXk+hxxHLS9aWidQs
uIPv+HnyLQtrTmelE51kWOtdWbDQzs2gjvnMn+CEslQ2gjUXWdnioxyLpy5Bgq7kKPaDl3ZcSz6b
EIj83sH0Zs0ocomGesgqFkZU5dbFzq7YpTRxv8laanillufKld7FGXQrCPAqazd4lrUTNjZ+XYoj
5AEHxGwOXK0e1dYbYdbRYRs8s1JyQZbAIBnIcvGOWWC8thwHOJ5O13ULG6DLWYiMyf0C2W1PJvXN
HT3neghcSB8TV348IrWReemxwjFHLm0eLyQxl7Gyp45dZMC4bKbwvhVWiIZcasn5y3Suy4Rfa+jE
eGtMxBAEIE7mx0W4qQuu4v+eD0r0zPkfzgeBL01nGcf99RHhIfma/DRX/e2rfgtUwRjgdCp+tK85
AcPL35rZlqyUCGgbAHTOcOy3U4Lj/wLjjfMDY09yGktq6rdTgvuL4JgAlYCsFXwCYf1PTgl/GnbC
OWDi6HAksSBsL2mv30+w6sgtqGRkgS8HIpksY81K0RvLwoFG/K1qE/5lJ6d/yKEs87c/jAIDIiEL
cI7jkQfp/adRIKijKTcyMlZLOwtSFPfOHo4wUnShwcGI9iCUhzfFLZtjlRKh/91H9B8mrn9+eUrO
4D4wGgxMyzWXg9PvJpHo0WOv5pHtVps4xIeFe0XbZ/lYzmP9WPhmv084vVHQ7dJS1Ut0/b9/fevP
7zoDV0tSSW9z0PN+zuFMQJkKNwz6VVOE6CXocoTtGbtImSzGoSYYqPWUVL13Zf3oY89n8cZwssbe
nB3NqbS3XVb1t/YoPhhnEbseG3fPmcf4+PsfdKGv//RBeRAC/YXM7ttcKD9dHjRdUMIeMLGr+q4h
yy3Th9kYEvjc9E2tXFAxNzPz4noNnMk5dmnZPCnRM+ZyK31XD80nXytuTSdOrmPa5a7dBGuVK+mX
4+p3t60Y36g2gohDxd4lmf3oHybb9uIM+OOVBvEdfwKnY9oHOa3/8aNuYgUdtuex6g45DrmObL1d
4EgcDBMun51tTRLsKjdwOrWCUpJy2bsRha3xazpkANbKFDNTkIYxbdtSAxhVgBrmbo8TDsfVnH8J
fD39y8Tyl4Nl6z/91GS0bMlomWqOJU75+wvUmwMXPKzEGUwn+8aq5UdZtzh1sFqs0iJ/Ak0Ox6jI
6EIp6nmtku+pZXf/dJUu781P7x3rDMsW/ZBYA/yffoowndAvplazrcbw1Nc07dFC88KwbQcAx9ql
oVuvZAR8u0/ip0Q483kYZ079tHhscS8Z70GVH/EIW//w/vyHy5Jli5wfd5DL7eP/5AexEgOOUCNB
AioCR13N+ErW95k0upMs44/ZLdlvT8TEZNk+cOBjofG1y2AQfEnUvjPPv6N+vN4Zno9NaWwYUllz
cScrZmuMBz8MtOrNBHL1Hy7HHzf2T2+pWHwyxEsDFzLuT5djneapwjtrrlRjf5u97i2rdLBh6V36
PabrKhmbne0VT9XgJFuvnG/zVhGOMd3bv7+xnZ+1oSXg67KJAVVDOteSmHp+f4U1bidnS/EOKj9L
9mUxPEhR383pfKADgMl2Gh0qgFWr1KLYjsMUs/hM78y2ec3S5Dt4pnsWceNQeqT0IrOcaBcP+TKL
tzrgd1qFoY9+GiTPDFa+FZ1NUorOc/abZOvjQsZbZm0XC1c0trFKHoo8//CI4RI1a5KdNLwBc5+m
FcugSIfq7TLs/c3/4i3wPAwpNteSbVs/vQWTFI2tG1evtI9UT4/KrYbr2EG+XTejfTIdZdy1XUFv
10JXno2Dbeb8BqkBEmdYoIEjWM+i3Ln+bHH2cgZa0T7AbTkgeh/Rzj4ZuF10Y5wSXT6z2G+iuvEA
lhcYx9U7Q8KbwMnudThc0Ve1zzDGrehxjeHVs+wgLN6ZcRftwMyZ/5DK/DNdCGVQeFZgcglaSzrz
J4uT7txaQDlYnr+h++B4ZGqoBgihHuhqMzKr2jdhX36iqblPiZsip2HQMKllXJeOiRcTvtrGiAOB
n8CEUYSh+tNevMDAVFDSRlnva/hGFFGFqVo1LoRlSuxBYVWj3CF9mw+lObtnzqGE4fIYGI1r7bNo
XCIA/vCtEokFB0hNZOMS4xTU6Xsn+3BnpU6wNWcYrTp9aDJOgoGiaQ26+JZ2IFBx9UzvesLA0Ili
7M7MI6waBr0/+/inunhrhGnzXAeGOtiMtsgHFenFbuctYkUIqJXPMpkxRI6g4DgM9MQ7qGXYjDg5
dpYYBYi8LDx7cae3TjmIXaEmjuITIT+snDeTU9S7th/cA5AcCgoaWqLKqaxvOAuNWO99Y5NYo1xF
NRbpwAtnGMvT/OA7A2G6mUyBNdUPowhucDXXJ8h2zlZ4qXUJHULuI2LEybYGfztXTEVYFZtj3Q57
Bkb1TgrmYsT2JFqJXvcOktg8wFCb8muBlX+t86hYZ6O0vy6VVFTaMgbp3EgcvUTmnPtCqldrflCA
49OtOfXukQ2IBZ7Wcx8iHyBnVVMEZqT0141j9uMXco6hqb9LQ4rPUdn9Bu9nve16m7OSjeu4VwUq
q2kfqyp0VxNFc3i8F9k3wyIAiKNdTQ3REzg7NFZUORmZCvtH45rxc+lpTSC3JSRhqeZliEpKJ0k6
rWKXYoceyPq3thHmKzja29nqZ87Z2mo3Mg4lGV4VZes2YxOLyFWzHrFzQmzK8pfOy91Dx1b7ogDC
bp1hoCS2bUmzNOQESN471dZXYfBqz5RhdlH61ShrYrzUIWb0jXvyY4hDuoNx3xTrEPjRbuaAcQN/
hJBq3fcAMdHInobWdTczEfBEiWlrD2ra54NfEDGEc1WU+QCHvmkJM0G02zhNY9OpEOabXDbJJVce
Ax9BJq/ZoBDkezMcoGYFeeJTwuAMiWTDVU+3PmfVU2vA3y+kOTEuDCHxwb4Z2cKwXR+GjsgCgZ7d
bNbVQ+qkzZYhRnnEwWnsKlvdRNBgPPI8OeoSlYYtGlBre2/kmdSxrS17NZMHfg0KZ9c7jI1lCFDP
NxYPGdgn9n3XQ50l14QbHqokGe554FE0gfnvCNKgOochJ9g4L0YofG1gPY6WlneVXcfdbuq0PnvC
zV6TKfk0MehhxJa8hUi8XnxdjVGHAssK/JqVZo8FKGOTCd2UuLxqE3QEE//lMLFihUP8DfuO/ZJO
Wqxh21sHo/adkzC8/DaLmuhk1MOz6kK0Dkamd75yTl4hyGEnnV43RlKNK22m4RWUsmlLsItcYtDr
S1zp8MqsibXC6aYcuquMETl6EK+07DkVQ1K3/CL6nAMSmqph7+3cRMQQVIigkUAQzXheH5M2JnNi
CKvaOObENVYbVJedvbqazRXyc/hul3298/ux2ngE9d+Ltg8Y0WZccL0YqQc0eOhF607GzL+5IB9N
lZafvB18L8wG2kDHoNMsb8gPcm6obmAcT9iHWFSnqVhiLjLMTl0yEc9I+vA+GsJyj18JYcNWLbTY
kLUKP7C6QG/OjmGnaaDwZrG83U4EXmpqjWDt1IVJ6XSpMGc0NttdkImTty3ThmdASDvNNx876Tmr
WMZJCPt34xxVDzaZt11K1c8aCL1z9OCnrnSnU5fJDPdEFoX8S9eubmqh3UM81P4SHGXhwTezYUMc
HZUbRVddQ8OqbTfpcUBc3Uxt5+KKIn9ERUu3n/sRVlrkPmEpDxqKlFgvsphLDlwxA+Y0fapnlrU6
FOXXJJUPJaMjgGxIhF5QvzVjQcjM8KyjSwCYyiVNqK8DobV30kQvaCsNgaMvGAoL03rk2WGvcc4M
h9KvOTFIO9vjWyyuBq+acG7CPccsMkft1vUD44mlBMrPYJlPXUnmMlPqqg3D+as9+cRAbDe6qsZa
noApT7eudid7U1kmFSHd1B+o6/xiuIl+zNjzebTQZppxsCebnmtM0zIzAyY9OyYn041RMnYgwFNU
rz2S6rzWVJviHxsydU0+g7zXiHp55cZiWLdW3uElMw0mTYRp/ENjuHo/mkNIozQs5PtGpyNhKEJO
/kjLU+cN4RufV1kzLig/Ujh79xRkEvxvVM2nD1JsyiCkQASC8STM9yJrSTfUiF1fs9ikwEGnxiM5
YbazDn6A7RSlubeiJFR+CqefbgNl3lgqml9C7nyOOHYY3viZzOIDtp/uobAaTv7OzBM1CI37vizf
zMkgNB7UtkWulWQZnpfbqm5uRdrKaR13ZjZtpJl4O3RvWK0DwIR9xEfH+iWmN7KZ45ml8DWJpH3o
HDFwGNTfEyTodZFNzQVjLnczh4bPVOUgzsANAIjTILla+4rKnOabxsq6NnJtPk2DXBIpDlBmLGn1
xq8Nrt/K8lzsgcJfj1GiqcA0w7cgLT6yvmSTnMzVR+guLo6qXFJguj+5YSxftdeVx5izzEsZkIHB
TLYRTWffVXGwyYNObKWMD0UYITtaEL7+fg9s/XzE40AMXI+gj8OY+M8te/E8+aUdgWXUFGvt6j45
SZOjXOUsiOTGYPaqpm37/7g7s93GtWuL/spBXu4TDW72fEiAo86SLMl9+0LIHfu+59ffQdtVsV0n
VUkMXBSuEeSgymVaosjNvdaac0yBA98j7AL+nFbh7ne7o17pzLWC8nZbc/OB4y2HX9Xun0sUBfal
rZuUJwYqWe1z6S5YyXzIuKP7iCc/k2Rlbai2v2O+5y8yuBVTojwJPwk9xX0tff/PBBHjL3pIs77w
Xa+Cb/T2i2f7av/hD/OXLuRp/VT0Z09lHVXfUEjjv/x3v/nH07/byySY7931Mf6Ot5/d7eOnv//t
fF88PrnJ/n3C39jMfPmx12amfWApyOmpXRlcESuhUDS9NjOtA8T2Nj21saASEGb4zjebiDhQaedY
UD0pVugj8a1vkgf6nJRgJADq3xwk307ByWvd/DM61A99E5kmq6AxSneP60W1xnbWu8ZeaiQmWWsu
ZIzQ2BYhZWvoI3ZvtObM182EaAQ5nw62e9Y1/q1kGRdZUq/enbK31/RHUscwSJOq/PvfRtLrx7bJ
y4ugt6nbZLwp1NYfX0ShNxK2eb+krRnvswjuIp4bmT072Esi3Nmr+sk8M42bKFP3Qa+cM8+5DlFb
TkzRRRNfhHed25y2abStIuN6UMihaQJiA1xjihTiovOJFbXZX/JA7aeJRTiSPZbK7r5qiLBxVZZq
bYx3k6ITq0atnLbxBTHOFuXMXlWiTVd47GFL8VTV1jG7Me7+EHk7OB2CAKLkpDbrs1IEYO1hYMgi
O0EgQQMyRD1vlOyN68dAVo9Ktzi0dLAejLeIlUWS5yjFERUWmThOjslPvUrd8DTKRrxSYz+UWADC
wJ3nhCNPQ0AlPNvyaVdlG2E0S1MwLdRarMXakDHtxvKievVtjikFbVgxLYl4PcS7ui0HhQ4opWtd
uVMEnrQH2rPOsR8bvYPUZAc7hBXXVJodOQIUb4F3q3vSUVsFd02TUZW4GpSJUJ9qantGVhWXiBzs
aEKSZFhkl7nUwIsQnAlJlSM0DOHO8aSJPjaKHDUTi6oRyIN7dcFA/sjrR9xo0FxrcnLiU1LTIDNP
dZUwpNjMJ3LFiM4zruseDKRs3BbgLETDPJ1n3i+6GX9x6RumKSvGaOBhqPB5tSx9UyCEK3kGw4tE
hMJQllM2ga/+TJvlPEAYXtVsr51AP0wTVG9RHGvTn1/76tgOft/eGvHHioqqfbRrKXTXP176BjEg
bhDiZFacYdNIpbEcfMTRkdtvlJgI3Djwm6nWOxopwRVy04zCtMquspHQJDHEnCTsBinQd+z+KuxQ
PEtRDE5tU8Y3G1sXRaFcVG2+rGXfXOSyfa7n4tINAHXjkVQmdViAlyrnI39gYvX07YULCwRhRq4X
vxoi/PDsfHmzPKIszEyKTb7OxzdbDIPTewO2cdEF5M+n2yxJhrVtkrOim5tY6zAS48VRLPxBeatj
LXYfckEYRp9YmwYxxIRcl1/09fS/+gRUXWYJ1pktqPKnzmjWpm7hmT0D+7FaVdN6l5eE7fBR6dOg
iK8Gsj3DkeNPDdmE/Z0BIEuXLpBHqos4RXZI+IR1aGb2XSand9wotErKS3VI7qI6XKMqnqHVBghb
oaBusd6FEfVv2hsZHbL0vBLtXRCLZ1SpJMpB5UcDid8ClLN2YrN4kJRCGBhs4EJLMYuk9VEGts7F
sluStzztyvC5V0d7CCJXXZYI73a8hzHGU4Wxonm+SwYMigEFT4wWSa9Tzn/ddf9x4bYEYzpCYhUd
K6T1qTnLsojbuOfc1S61Q0j7fwKkNyNFJe+mdn0fWOpSGYI7Kh9eRAqOAADSLI2Do8Iy7lkot3UI
3f/n95T5eRYwXmb4y0xLY5/GC/z0TKvN0lASmXsKUQFQBH+jQbQ3cQq62PzVZjhJbF2GWdrSzbPT
h0a7AmQlL6BwLWXJeqglcVx5kEKKNNj6vrRJi/rYSNLDxMWzIRMTmpnOPByChzyrnzOtXAWhhO/Q
oi2ABGCiucp5NQ6yY904DbAOh3q/SfvwvArPtaHZOLr9VCrexnUY57FhBQ1G/PwUCcSu9VFoafa5
ZXanFNxncd3O/QDRkY2zuKqHB69RjpKWiMksI4nOkR8L0Z+5hPf4mJ1wDQyndu6tpN7caySeTZT+
zHKTky7M5xV5PSJCmBSl50Y88BddMothov/q7P+4oNErVZGrjaB4hq4f73E7Slq3iWntYpuywMFF
d6We0IGRjy0D5ZYdqr9YQscV8tMKylRAtXSmLqhKzU+fdpi2jj5Ql40lM8+JfsxklcPdy8cbVepl
ZdOG6fsjLf/lVPIvlg7UqIyqkaXyX9SnHzZPsItpJ3WY0HjD4cYtc2RyFevxz6/nH9yu4/uybGY3
bATZ3VufTmlOTdZKLstmZsKHkrBCGvRXZgH+4kueGAgVK1WZK0jOllmoDFziBNb/4jWMZ/HzWbbp
kwlGgmxKf4ASAoyRFPjLALAGFFZ9H24Ifz/uoN2On28QiFNROxsZ/aSr+GdVqSGd0rxw/vPXoY1z
7vevgwkf3QLYODw2LR7en1bryhR9ZJiY9dHtczH3JZo5tFsIlqjeIR7UK0MdZEZ+1p2a2e2kxHgz
gQpi8JQXFJdGcyhcUcO0Mo7cqFjXRewsrNEn0Ms1Xvscr1WKoQTnsGtyfJJ3WrFjst8cwia9qFER
opIqJlJon5t+eSpn9lHgKoj70Tt2fEBYA0odJqP03BbJWkeyJHDrzjBWdLMug7iTZmh5FG+JpO3K
SDC/hYQn/OKeoOD7/IEJqlTGFTK7ewIZqDM+XpuiLT2NlMsM5yPofPZhM32o18y+SUrJBRt8D2ok
61pZbrSkv3AApQRZnxMpy5hAd4o9cNBHDH5IZjrluIus0yDu1p4vrfJMvQwaYKbkFJtTXUoWeOSt
VSpfStiKfAWj6eACjAwQ3pp2vTAhcwCvsN3DxIKmVysRl6dXesasqKp969J4Lz0Yle4jHSgid1Mn
OeKZWiy8gQ6MbRLDRO5xf2UhGgfWqnjeURg7BUZT02d7GtNXmjRlHQNX8e9JZAIRFGhnppziwgmw
etqpjP2dd76hqx/NGi8l3TIfvDvFbkmKoKGjH+kAJmY0rpvrLumTO4Ik1GM6d2KWZbJyCU3xMkVR
oHqEj3HqcPFobWdea86gHFlaeEcjGwC53Ac3TYPlT2C6SxvFWaatFqyyRj7Jes/Z6HAJ8YKh/euG
O8Z6E7N3ikOiqlvGgPbU8A2V0NSBKAalREFpng1ktabCPkmSC0MBGpls2aoco4VYGhqiL8VXj7XI
bHAIkv8sS/kdLmMPfHo2dxg8WRWskI6xON2f7M5yq6s6BB03RJ50hiAzm+d5Xy0UxOzXkRzK8wDO
bSj3FmY4BQZf7w4Tu3eaLZ1DZot9hKKs1ZaGNXLITXoxdnfthx1dWyxYnpCP05RuXVJx4av4hzoN
6eqgKf3UzxwGshLlTuYjBGb+LFR8+kLKZwXZw8jUblX0Mm2nN3NdDXcG5VUjvHsQSGxnRk9dR35D
WbvXMRE5dG+JjG9MYIKer2wiQ9zrusCtW2uPg1xvO79LjiPPmiuxdxS1owJVPiFdYYp3iohrwgr6
iPl7OrDvgF91Rh/4Qo31a4hNMBI0THVOfQdB/CGKGXQbBIeEDCSdkb+RKYeMR55ULwaTH5JKIbwb
ufIFU8zen+Qge0krTaDwt3eMeSDDdeXcwWYJy1+bxZ5Gp77yd2hsEDv3DtJidSaIvOP10Bv36Q4a
Azveqdp27EwcPbXWbp/wUuMhugoLsthKjGDwFaK+mAWGFW0CESO6EBq5EqnjYJSUsXGpcnxo2mkz
9aOoWSQW/TQpJBADR2+5ctq2R4BuoMSl1Xjo1Wa/U1oZTBDbxijhPOrB4M3Zl1dnRdfAiGxqfEVG
SCMfs+q08pBDK7U/OtBdGZZnz9Sw8PZ+r4fLWImKxwxMCROzLL4ZUl9cskNwp8A8G4Yekn3clX47
LaMoJoaiQLbr4O+ldBSzWE7uM59AO+R7A79MJURCzyu0fJzusfuurHHEK3f1EGfszOw8XAwO83Ov
ARM0BdOENYlzpKxdao+NYqLLbRq7fjAjLFZ+a1w37Tj04olCihutXn1V+k6/KqrAXtGOL2e258lL
I/Hcm3QYmX96c04PooIjkZCJ4mhMRBMZ9SECXPMQ8qJ96NNAVrWhhZejkT0cmf0WYto1Ohimbmk9
7BuXETwylGNMW84Ml0blA+ZXASRrFXOlSiLhQcLSzv2WzWVewLz3KC7gjB2rTqHPLc2hn46XdEyh
quRzKiss2FR+86onOy1GxGEGyZEIxMXoBS99cWwjQl8wfVoadfic2faFppfXsNGQkg+cLSykW8PR
rmN3VMUYOyZHl5lKvnbBUJn9Lo9B1LO7xo/uUqYeMzwyGyIVbqDVEMBoZiee7/ezRMDmGeRIXaSx
SotTZczTe/UDo/E7R0h3gcfBVPSZtAhA9DYlQ5QMfmije4d1pNaIInaBlV/Gbn2MAAXkY63daxL8
jrI4V+gHz4dIvy5sGydjVRI6oW2gAiwGnSFBwgAMU1k581zyK5rBmQRS8KxWTKOHttuqZbZslPgp
1zjXRC5usKVeQoS0mDiK7LhFhp1oujMRGFVB5dlPiRtsB784Yox90+Ezg2TlXrY56L2g01mHcjyz
iGdOU5BVrKhxgEWQE4NHdkOU33PhoULXZPtJDxkGINpaSL2HqYH1QG38NYHsxIsBueMqOG2y+LRG
sz9PEo2TXXtLjAntpBgRJjDVmLA9D2Fx0vgBPwzvrddJrBnMw5EKGg7STUMpn5TpvEjjK8bsNiDb
3OUZoqAtY95Uwt7UQZ7PmlouD+OOiEPSkI5YUVERR/JWbq1iTn/FW3j4yxlnp4jo1WGrwEaKIVnV
6klOGHkmArCjo4cYAci0FtplWxBH5qWnYd7cUpBU7Ip8qKdp8wR3S6wHPdh2mp1hpKAGjGVlx8V/
q9r1RSzSYtkY8fkYTecN7rro9HVmgIr2ZR2SqLhqfOPGS8oQgRuYFrJH0RcPj54mHpl9+xMtr6+V
yr1MA2oZLe6JkdVIgsjgnvXRVSaVd7RJt3WknNmAy5uYGs7EQe0PZJZELOc+uAhFeSbz7F7rSTYL
jWab8Pk0BM/7TXxnNcG9J1c3jW+dg4rASoDlKA13uWZuKtq2eAmLw5Ty1vXjC0+3r2wRnETVmBpO
Pp8i+nMKR+4LjwjNHgCj0QXPUZ09NiDLmUvsU7xrtPayZSjaRV7TGSDee542ZA5yh9RKqICsainR
iruhzhFSS8k5BARCTwXahcRmN+GUUymsL4KsPA285tpsOS2iCHouXgCDoqVu1Hx7SqlJX8ioloGL
Fs+0hr0VtReqyczSbZ/ZtuwwpMHfbmkIILpdBipVsa9f5SoAvsJAnp4QfuOJ4HEUiM8ZYi9SekPU
9QVGUQwyuaE9Ral3XxntvWhs7Jj4PSzBlYEGAHcIzt2yXqchiOjSak7CcHiS8iafpQF7SsiIy0bL
5Wlg2zup6Z7CgcR2NlbY4tZtV24iK7sqtOYudBv6BgYY/qaXb1LJ3nGJX+QGjSEH+B3PZu6VgVam
nrhPekl2HysEgqjQuPDlhAk0Vv58cG80z3mu4L16MkVC4VfT0ObRksXZmfAMKHwGAcutJc9yFd+M
PxbKRnsWxcFTEoDrZjOnTFScD0dFbZKg0iP7dwhiAbR5FZemMuGJQFo7qvRpwV5iWnsIUXnOSjjf
KvTvvkjWEWfhME6lZM4gKSRZBf272pJUTB3JQwyLSy2ntEyw7noaA/OwU0HP8JAxynpmeC1WpLhY
D6ntoaZRGUcylJw3frGMTOJq2Rds5bp/QsF5JErrlm3acVroG8XyL2CvLz0lwZuvFZCUJXOZeU01
dVVxXpbdsxUQceg2NAk4gwpv3aucra5Ao9RixZgif+LmaTVIx7KGf2GQr6uqjCZJkrHEFuG+ccJd
SgLCxBg5g7GqBNOs1e/VJj6D1kGTObcuTVxU87oHJZIZ9SPmA86pjI+9MRPybwZ4i6MDBjS6mPlB
9RiOQl5A9PENxFTKkJp1RG8z9gJR0rGZT2H0RCa8vUG9IJbbX1lOHl9XNKpXtUD+h6iFyZ8fyNe5
1Zwxk1eR04y0KwAkchPv8oJOmcv+b5LmVOdy2l5KmTPsFN10F3kVD6AQtWBrRNi+QU54bFdrjNEr
W3GxGuZAalBLcI04yqOTsiIYnM8jFT0iq4vaT2GmBBeSrMcwccv0yE6VgU2aFwXxLE5x82FYGKrr
PBa0382+50g5z7cCkCIBjCS8UBAgImeRjfAbrQTEgqs0hKLuVr51ZPst09sypFDxOonYynZ0yWeZ
rq7Vgdp1Ult9MYnJ4ZCmTmYbs5BQ3olpmBlbdt6U6gt3wQd4U5hVNc3K+iKK9D1C0UmtQkuiARzu
iazJdqXLkiZXbPQM2QT6AXRPtrx+1iMkmwo7vCgyiEaNZ8oTOm6C2k3VJ2IgDaKXWPt15zpy6EwI
4a4s6zR0e7YAyrBhilBMIzgxu7Jg10CUI/DqIMDI51M6dLLMFtnLthTy4aRgSj+JRu0pDydtdNrc
mn3aziWaydzb/j5JvWcnjqvjwcnpc5vycxfoj0GsHINuBCPQDocY+R6AszIlwVxixTA1MpudPepN
7H66d9uio0cwI7NMOemRbjBaQFmeT9VcbcdYsU3RV1PsM5AsLRuZGeo+cEf5wnTdeGXC/btl4gLi
wsZpGdfsRexCW+QmZQWM3HKdtbyPuijz1SD0Z24OnbZUEKxdN4tWnlR0h9ir5Nsm4MOwtSGcW2U7
kACudCdM2rrlEHuHFPaQpslQgHBKcyGyl0ZflRMp01n3mBlrFT9WaY+K6ZgL02j9wwAP/RJ17sYC
mWBVZnGcKVq7lGRt3UQwYWP3aSzcRV9IU8Q1aJMScSs3lj5Ne9ecBbUprmXgyuM8B+2YGFaQiIaF
2YGBCUlNPs5sdoaCEuTQJQKY3D4J4JmUsUkgI5VthGigurCU2aM+JxkqlDhqSVR7atLmttMBWrfV
w5myho2S3rkGO7YRFNUlXFpuuO8GgyCayieToPLuyNhBuyGUCymB1Gz2OZ2koRcAuG657nlcWfpN
isl2YrBFW5QY96ZKDqcGs/B+GMO48fQcmvWdJ9kwe1rjuTIhVIeoMJgi5eki0wkdxKR2yERhbJGW
K/ik7bTGcbrtA4NwXwIUcs2SQN/yeMiKmNpWNadOlyMmcvuM2lLNpmVrhdMgjcFjar23GdstU276
aoEPOZxLnUJnxyFqMPK8cCrirkLvPTinVta2a7RM0VHj5ag6FMwIcq1Xa7mt17GwpgMl9HY0Vm6B
nOTHWWCCjjfUJ1vk6jwukZVKITwZNb1NG2wGGeLGRDYvoYkYk1FR8qLpzIeCfrPUw63lt9lptxpi
tlrRQL4yHDUmkAIFSGheEBFm4x5j01DF3bSEZzaNfCoAS1uXra6ThGGby6qCJaJiGoZHX5XHToY8
xcJ510+CHGJ8YJbiXC5SWDyBVc9djG5mCMgKrxeAJBypJ32cxepEI/QYpIo5JwrEWcHdsadVaMtz
ewx/twpqe19Sm3USVwE6JkdlM45rcMp85hSXfI2/WCoXpDIvrTphkhgiYOoqbYWZfmvWMOCzPF51
A5iquAZ6FgBHr++kgEGyqmBpNNEDzsaCc53merPWjbaeZQZJIAw9719gtATiSleF7x9b2TpKq2gZ
uvJAaDriXmzUU1mA7ER22bOLpu5wWoUsiZTnehA5zs5Qg3kTx+Y8gSA+d2VitKU+0KinalLpIxJU
qtY+IomwWvadpLH97ZVxXYXSU8hc+E6Nd0+Vml0nqvscLS+BQOz1ugwJEz5Kfp8a4zxP/MtORktH
g7GFe46Yii5evS6xlLctifM1erk2vgHqXs4c6jTyBzz1MPc8FWrWqK+17WzfloM2r+SimnuudB0k
3VOR8UTvSoGDPkLm6RE9jtIFyljEXdNUJCUI4xlxtYEB3XQJ6pabJU+BByWtEG8HGWkJsbG19Tqd
K4CLH3rkizs4VeD4PLtYlcDKV0mFXGfIsjMnUYKTJBdneWD1GwZGkOMksbIHCTFfG2unXSbAs5RS
eWhyxFlZ57eOpJmAyl1qlarNZrLcRds04QoUYJlmEqwqR4qeccFucCKTzmeiZHDBXf2iD/5D+xlZ
BpQpCyvAqJr4nEJVayWKQp0ntpEOD5JrzltM6bNUi1jiHOvi583uz5MN5CH4WaC2oQ6xGHGMLd53
2gwrrIdwMBDP+4O7MG1t18YmkF75pG2PurhcdVl3VvvfJjj/Z1Ke90qefxw+paNUpnwR9HwX+LxK
er7/8ffQ+6iqNdqG/rVz8aIYdUNJKv0ZVekffz767tN74c/bz795GJUDzcIsMLrADJkJ6TfVj5AP
GI5hxkHxw4BG4xvfRD/mwWhxYbzB9BJoyvhi3kQ/GnAUsE/4sgwhI1fQjf/Ewahr46D93RRFRldH
R1lXTKx8KB+MTxOlsugSNReoRpra2ogisQ6dlImtJ9FbV6v21DP1eKkaeXjR5zwoE0w4xKOG1zhQ
yANAyW1n14XO07NK3B7/bBDveiOk/VSm+hniN1KVGdKcFcmw5ympL8GJziqrtK7SPsp3yPzYqLlR
czykYX865G1zavvFgxOEEPVT6raoEOyn5BSSog8niOWTLYAszyvxmKWqT189PcUpQTM4N/JL19f1
VRrRJKaVOQXhEAMyGU4TbxdnurfodfzgNE+xd8+l1jbmCHHvgoZ+q+43C9UlyCBvQRV4IdtvtYqv
DBfspZbSKMBUpM8djQmKkeNZkElvq6EhzaooR2nk0xzU5RO/k/Jpaqgk0g/qQyTZKYQV3AkuCuJK
8FRTcUscxg4OZS2M3Hu/1B8yX8Ep4KvN3AkDWgGCPm/e5jZC1UZZIz3hcZNEZ75aQJcp+kte/Nxu
pP4BBQXmBoewnWMxJIhjfAIBDNAkUwLhHdJWrGgZkQwFWY6nBD5nBKDpcVWHh1KIK7Rrw/Im64HW
4E5vjloNvzbQgnSey0N7VKh5ujHKSIXt34VHrS6ZW+JnSTFxBLYa1VxoCRgFmInx2sySC6z5uzyQ
myOy7fJdR6tpUpW6ejsG3DAoRHk2TXSqsdqSAyDXCJBxRCBpkOlCBEHeHhZazvKegJJUEa2vhGue
+4IGJNFxKDtjESEOSShvhl6+RK2aHpmksPB4b+LTpOo3rqZTmQdA7iS4Qvx9JCZqhF52SMsFH429
kAPiUCdQMcRWror+3CaHtzUCa1Z1MjVh6RjPLUiBuRsW0SLw5Hu0RsbMZVeN4YEdeFAp56VzJAwp
2HKuMrq4qYWSFj9apqfoYxU52/oNc1gBEAwS+LDwUfPgoAmzAZlGao8TYcTQnlCTGWYOaqzAtdlo
tQRbtNeZVMGG6YfG2BdVwzVouvFSqdmveoD6uCZkRV431BHgT8px+y/inSVH6coQGaD2EDJjUjOt
JEKGT9qoSEMqimoTmvaDksfpAn2DODJSUp9c/7j2irnbAt7ymvAiaKA5j/tSYhEjNVw70dCsm77M
UG81+JIMlN8h8oCl1xQr1+uik7ikuQPvKL1DLU42hwO6ndlO/2hEAfCGSu9nBNewOSL5CgrRIWpw
hCGhMC4zOzwKy3TYaNWg0rUS1QrPSzrlLqlWXGkwiJqgv3GYD3pA5aGmFmWWzKK2S7bjYkpDKxFr
quBqFcJhmCW0Mo/LIS+hkHg9kHdF9zhXphad0fCh9dAVMM905iyqAvvVNUJKeschMTkOg3jbON3w
XHOrXJQZUvlJTMAzwBWvu01aZdzY2+ncQdq35UPKwDZBgq9dSLRy15S3nVeJZVfXCgD6TqKdqeTz
NI3807hNghT6iROtJRTsiy7LnJNMyS9loqjmlivRI4vc2uBC9jOEH1H0wv7tn3OzyR9dN5SPq86k
TSXrgXMvG052ood2JTZ2xeHByLguGeWt3a1xNaDWyoBXTkAgG1OXXLzjXLjds537Cvj9NGRB6iX/
WreyYcp9Hxi8q6RbqbUhn6A3FLtaUARPAhMaLVp9xuOaoxrNrDQchG7kREWEC0ZFuZSDwLr2XGeY
+JkC/dTP03kWynTeGrP3z7wyj9YyGSU4yGTfOW5V15xang0kqxlSY8VHmo+ekHApFA++Ipu6Xcw0
nqTmjICBuqGZUTYMNWNJEICjtOa9LTfhUjYTec3KZZLfGSAuV6V5UVZQKRi1B2lhbYAQO08G6RRT
pSNFZsJMLGfULWucI8Wt6J6izPJSO9wThubMrDQiDbpG5qPRNickQAblFCjMky2lkQ/1IszPg9Cf
tQronDJjiwsaBDubBT5kJeMKmdmuSkXXwruakmLYPAgL+qRaBuLGodkJgciBRm3bCdnDCICYYGsd
xRj+JW/J6Fm7KWuEGqy85tzCHjk3o4p4j4QFcB0MfXkr/EhcmVgEGHEAwk6ZsIHc0qaaSXbIJKwy
bRUwSrsSKV5L7H4buaizPWsLi0JK8Hhpq8G0DiWTKVWSwonpz0wspANgJfS0Zxoyf2YUwaHFo4Yn
orAu/LJBbtbXoCvD4BRC4TZwlLkWys2OkK5+3qAxmaR10PeQl0Q57VQ8czEWYYzhPYlKRV2cdgot
PLlG69qhgr/D9GBRkNuU9p5lTNmjlwvfArYTZZ286bFYkZuRtFcgj6MTzupeEr1znIOSPicfMDoz
ixHj1+DKWFhOCCNIohLn3fFEM3fYl+GCZw2PWYLlQbJVERPs0t8UqbEhTCydtmrmLSgHmqNk6Oj4
t8QYOYE0zaRs3vtwi8Y1dRH2ETe7GOZtxlOWRKLk3slz+GElOXVjNl0z+BtCweh5w7pdU+91DKzo
14UKrFaNMNR5XOk5ZqWknSsVza7Si5dN39QbxwAVjC30KA7DOyc1HgXtjCEc2SZc06L3iiuttpVT
rTfOYttIHxg+UGIzDaSqcSOMAc2ix1kzIUCCQZ1hx+eD7vprCNyI2YbcXpalRR+5L3a4lEuEknI/
a+x9AAp5mQ3oZ5H2ZrPEtW502nXLsJb30cAKL+g4xqTcYPjCljA45xIEtdMA9udKDyT5ODbVcum2
EkF4gB63mcGzZnCsQ4SH5TSLlLvS6f1TTSYqWOdHr8t+43S+su9BIs8GuOZTLeq09VAhl2FE0sE8
mstlxlzwZb/9/6Y0eeda+MGL8F2WP7oIXrTwF+l/94++6f3/+kAfzA0PaZ2wrzl7IkgveV+sIAv6
VOq8vKQXY8XPjhDtMWnWj3gfNJX8C5RgZNRSl/CFFCtKE/ft20I5EHj2ofKO/8cX36a0eneG/tU5
+Pnb+9H18eNxPryB/SMpLDO/rAr/oXp/CrCujpCYD/XevzgJn47x7iToByYkGhQm6uu7pNJ6dxLM
g7GmhHf6cib4F3z79zoJ8C7H2vSrJwHjEZWrMHC48IXW7MNJsBUizrniXk/R73cShKWMJfLXToI4
sC0IGzhTXk8C1fu7k8DtYBokziBH/t0uAXAWbx/Jq/D7+7Ly42Lws/vAwH1mIqN//ZDpVb179zZv
3hY8sMYWxvjFFfJ73Qds+Ebb0dcuAY0VUbVUjcv99evDSRDiQAYNQ5n8+717y9C/vBRqB5oKJ8/E
1PYX7946gMw1xhu9tth+o+fAd/rYlz581TwAkWUaWPY+furageDx8GJ2+b0ueUxH6pc/dBqTbDVN
cGivnznPknf3PZc8qlw2CNrbjf/bbQK4YD87PP/jPYAMXs7WbR1T8MvXxz2AMA7k0Y/Cw+G3W/QE
xoWvLnoG+zyVL8t6vQI+PvyFyqJngZyyXi+13+i+V8EB4tj40l3PJhjVOV5GNPp/sehx/WOYAJnH
5fHt27/bIqApZHR97SQoB2O2EM+2j0999jyAlLjB9N9uz8Nn9vU3rTCdgyr1dt1/WvnUA0tnWVDx
7Lx8/XYrHy6t0T3ztU9ePVBZ2sdp1ffr+/3yr47kfs6Q8rte/prAvvXVkyAODEAQ/A9B+PjFWX1/
EtgVMmpTDfO1zvqNVkA64F9+8zI4AlmHc8lS+vFdE6RAUaj+fhc+ZdjnOe9/8czHsa3CefvrfY9x
ACwOECV2vZev3++j17983av2Abv98WSOwFC+ftj3gEgxAIn+sxr6vZ5930kdX1sDZfZ3OoX9t7r/
44OAk6SqAmyk+XqS5P+g/vk3lorvXcWp50ePL/1E/6l8x0f55T/41m778QBvbbTVI8wO2oUf/uHI
gX499NN3lso/PrQHXlp97775rfX38nvefvztDf74qz/8rm/v6ttfLv2nYl88eICURyT128t8JbL8
eQ9mbPDf9/lenvX/fCF//9uHl/lu8f/ZcSf7Emr1A63b94d+rR6+euyfhOZ8P7f/3aue7uNsn3wM
MX5d9L/6mufxCPGWztJ4/4l/89ZJ+eovWIDQjnzp6il5Gvz9H4fjnz6ce/FavHz192xoaNfx+w/1
rRv45QP7bv0pCUm8tlm+fOQ0vgc81H940a9NvK8eejveV0/l+yO/7RO/euQT/+kxTpMPHfi35vNX
D/1n9vnaUF4f8V898EVdPuyTD+f5rWj88pH/PSnZF2//y/hzFtcYJ02599WXP96VVfrtOOMD4q2Z
9NUDb5EylE/vD/y2Q//qga/2UfT0x+P//JmWH5fwtynQV4//kmrw4Ur53lb88qG51/1Pi/j3rcvP
D/5Xz9fvM7gfn7rfZmt/9WMftxTjv3iInvbFP/4XAAD//w==</cx:binary>
              </cx:geoCache>
            </cx:geography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microsoft.com/office/2014/relationships/chartEx" Target="../charts/chartEx2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microsoft.com/office/2014/relationships/chartEx" Target="../charts/chartEx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microsoft.com/office/2014/relationships/chartEx" Target="../charts/chartEx4.xml"/></Relationships>
</file>

<file path=xl/drawings/_rels/drawing24.xml.rels><?xml version="1.0" encoding="UTF-8" standalone="yes"?>
<Relationships xmlns="http://schemas.openxmlformats.org/package/2006/relationships"><Relationship Id="rId1" Type="http://schemas.microsoft.com/office/2014/relationships/chartEx" Target="../charts/chartEx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3" Type="http://schemas.microsoft.com/office/2014/relationships/chartEx" Target="../charts/chartEx8.xml"/><Relationship Id="rId2" Type="http://schemas.microsoft.com/office/2014/relationships/chartEx" Target="../charts/chartEx7.xml"/><Relationship Id="rId1" Type="http://schemas.microsoft.com/office/2014/relationships/chartEx" Target="../charts/chartEx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3</xdr:row>
      <xdr:rowOff>171450</xdr:rowOff>
    </xdr:from>
    <xdr:to>
      <xdr:col>14</xdr:col>
      <xdr:colOff>327660</xdr:colOff>
      <xdr:row>18</xdr:row>
      <xdr:rowOff>148590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7CE0B67-4236-7C57-4AED-EBF6A82033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11</xdr:row>
      <xdr:rowOff>133350</xdr:rowOff>
    </xdr:from>
    <xdr:to>
      <xdr:col>7</xdr:col>
      <xdr:colOff>609600</xdr:colOff>
      <xdr:row>32</xdr:row>
      <xdr:rowOff>45720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7C4301C-D30A-488E-8317-105D88FAB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177163</xdr:colOff>
      <xdr:row>4</xdr:row>
      <xdr:rowOff>125730</xdr:rowOff>
    </xdr:from>
    <xdr:to>
      <xdr:col>14</xdr:col>
      <xdr:colOff>377190</xdr:colOff>
      <xdr:row>30</xdr:row>
      <xdr:rowOff>87629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EF89EF4-C4F2-4464-AD7D-3F2AC7DBC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26456</xdr:colOff>
      <xdr:row>53</xdr:row>
      <xdr:rowOff>9522</xdr:rowOff>
    </xdr:from>
    <xdr:to>
      <xdr:col>10</xdr:col>
      <xdr:colOff>1058333</xdr:colOff>
      <xdr:row>68</xdr:row>
      <xdr:rowOff>190499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6857F24-03AF-42E9-8674-A9C27B147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1</xdr:row>
      <xdr:rowOff>0</xdr:rowOff>
    </xdr:from>
    <xdr:to>
      <xdr:col>4</xdr:col>
      <xdr:colOff>0</xdr:colOff>
      <xdr:row>1</xdr:row>
      <xdr:rowOff>0</xdr:rowOff>
    </xdr:to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16ACC6F3-AD3E-4142-82D1-FCBDFB30F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485775</xdr:colOff>
      <xdr:row>1</xdr:row>
      <xdr:rowOff>0</xdr:rowOff>
    </xdr:from>
    <xdr:to>
      <xdr:col>4</xdr:col>
      <xdr:colOff>0</xdr:colOff>
      <xdr:row>1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9F5C838-6B68-4EB2-98F8-6390726C5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481541</xdr:colOff>
      <xdr:row>18</xdr:row>
      <xdr:rowOff>180974</xdr:rowOff>
    </xdr:from>
    <xdr:to>
      <xdr:col>14</xdr:col>
      <xdr:colOff>720725</xdr:colOff>
      <xdr:row>41</xdr:row>
      <xdr:rowOff>35982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64F6ABC-A290-419E-A3CB-F7EAA0298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60</xdr:row>
      <xdr:rowOff>161925</xdr:rowOff>
    </xdr:from>
    <xdr:to>
      <xdr:col>10</xdr:col>
      <xdr:colOff>611505</xdr:colOff>
      <xdr:row>78</xdr:row>
      <xdr:rowOff>99060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0D6EBD8-BF22-40AE-9E5B-8B8F9F26B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116205</xdr:colOff>
      <xdr:row>32</xdr:row>
      <xdr:rowOff>99061</xdr:rowOff>
    </xdr:from>
    <xdr:to>
      <xdr:col>21</xdr:col>
      <xdr:colOff>180975</xdr:colOff>
      <xdr:row>63</xdr:row>
      <xdr:rowOff>97155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F7C4C2EF-8A79-4193-B030-528B4B3CBD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32080" y="5071111"/>
              <a:ext cx="6617970" cy="52082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876302</xdr:colOff>
      <xdr:row>31</xdr:row>
      <xdr:rowOff>9525</xdr:rowOff>
    </xdr:from>
    <xdr:to>
      <xdr:col>10</xdr:col>
      <xdr:colOff>789340</xdr:colOff>
      <xdr:row>59</xdr:row>
      <xdr:rowOff>47624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937A472-8A19-49E1-B9A1-C793C4E2E04D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4942" y="4627245"/>
          <a:ext cx="6489098" cy="4526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314325</xdr:colOff>
      <xdr:row>32</xdr:row>
      <xdr:rowOff>0</xdr:rowOff>
    </xdr:from>
    <xdr:to>
      <xdr:col>8</xdr:col>
      <xdr:colOff>885825</xdr:colOff>
      <xdr:row>46</xdr:row>
      <xdr:rowOff>66675</xdr:rowOff>
    </xdr:to>
    <xdr:grpSp>
      <xdr:nvGrpSpPr>
        <xdr:cNvPr id="4" name="Gruppo 3">
          <a:extLst>
            <a:ext uri="{FF2B5EF4-FFF2-40B4-BE49-F238E27FC236}">
              <a16:creationId xmlns:a16="http://schemas.microsoft.com/office/drawing/2014/main" id="{E22EBEEE-D34B-4AB8-A538-B72F02FE9D34}"/>
            </a:ext>
            <a:ext uri="{147F2762-F138-4A5C-976F-8EAC2B608ADB}">
              <a16:predDERef xmlns:a16="http://schemas.microsoft.com/office/drawing/2014/main" pred="{6093A80E-191B-0330-7AF9-FAA963EDC1FB}"/>
            </a:ext>
          </a:extLst>
        </xdr:cNvPr>
        <xdr:cNvGrpSpPr/>
      </xdr:nvGrpSpPr>
      <xdr:grpSpPr>
        <a:xfrm>
          <a:off x="6772275" y="4972050"/>
          <a:ext cx="2647950" cy="2343150"/>
          <a:chOff x="-4411" y="-11915"/>
          <a:chExt cx="1199819" cy="1221350"/>
        </a:xfrm>
      </xdr:grpSpPr>
      <xdr:sp macro="" textlink="">
        <xdr:nvSpPr>
          <xdr:cNvPr id="5" name="Casella di testo 29">
            <a:extLst>
              <a:ext uri="{FF2B5EF4-FFF2-40B4-BE49-F238E27FC236}">
                <a16:creationId xmlns:a16="http://schemas.microsoft.com/office/drawing/2014/main" id="{BA1A01F1-6173-DA7F-277B-67BF934498C6}"/>
              </a:ext>
            </a:extLst>
          </xdr:cNvPr>
          <xdr:cNvSpPr txBox="1"/>
        </xdr:nvSpPr>
        <xdr:spPr>
          <a:xfrm>
            <a:off x="375274" y="-11915"/>
            <a:ext cx="311847" cy="14754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700" kern="100">
                <a:effectLst/>
                <a:latin typeface="Tahoma" panose="020B060403050404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960</a:t>
            </a:r>
            <a:endParaRPr lang="it-IT" sz="16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Casella di testo 29">
            <a:extLst>
              <a:ext uri="{FF2B5EF4-FFF2-40B4-BE49-F238E27FC236}">
                <a16:creationId xmlns:a16="http://schemas.microsoft.com/office/drawing/2014/main" id="{0F085D56-C441-E9CD-FC4A-5F389AFB6D34}"/>
              </a:ext>
            </a:extLst>
          </xdr:cNvPr>
          <xdr:cNvSpPr txBox="1"/>
        </xdr:nvSpPr>
        <xdr:spPr>
          <a:xfrm>
            <a:off x="322379" y="123010"/>
            <a:ext cx="348846" cy="14732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600" kern="100">
                <a:effectLst/>
                <a:latin typeface="Tahoma" panose="020B060403050404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1.067</a:t>
            </a:r>
            <a:endParaRPr lang="it-IT" sz="14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Casella di testo 29">
            <a:extLst>
              <a:ext uri="{FF2B5EF4-FFF2-40B4-BE49-F238E27FC236}">
                <a16:creationId xmlns:a16="http://schemas.microsoft.com/office/drawing/2014/main" id="{BFEB9F6B-5933-DB03-C6CD-6D35822D45A6}"/>
              </a:ext>
            </a:extLst>
          </xdr:cNvPr>
          <xdr:cNvSpPr txBox="1"/>
        </xdr:nvSpPr>
        <xdr:spPr>
          <a:xfrm>
            <a:off x="-4411" y="555642"/>
            <a:ext cx="311847" cy="15856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700" kern="100">
                <a:effectLst/>
                <a:latin typeface="Tahoma" panose="020B060403050404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957</a:t>
            </a:r>
            <a:endParaRPr lang="it-IT" sz="16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Casella di testo 29">
            <a:extLst>
              <a:ext uri="{FF2B5EF4-FFF2-40B4-BE49-F238E27FC236}">
                <a16:creationId xmlns:a16="http://schemas.microsoft.com/office/drawing/2014/main" id="{B0D7EDB1-99A7-34AB-223C-654157006121}"/>
              </a:ext>
            </a:extLst>
          </xdr:cNvPr>
          <xdr:cNvSpPr txBox="1"/>
        </xdr:nvSpPr>
        <xdr:spPr>
          <a:xfrm>
            <a:off x="883561" y="1040297"/>
            <a:ext cx="311847" cy="169138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700" kern="100">
                <a:effectLst/>
                <a:latin typeface="Tahoma" panose="020B060403050404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190</a:t>
            </a:r>
            <a:endParaRPr lang="it-IT" sz="16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190500</xdr:colOff>
      <xdr:row>2</xdr:row>
      <xdr:rowOff>171450</xdr:rowOff>
    </xdr:from>
    <xdr:to>
      <xdr:col>25</xdr:col>
      <xdr:colOff>66675</xdr:colOff>
      <xdr:row>30</xdr:row>
      <xdr:rowOff>47625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E6F910DF-96F2-4E92-B566-02EC2E3F9AA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506950" y="457200"/>
              <a:ext cx="5334000" cy="43529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135472</xdr:colOff>
      <xdr:row>23</xdr:row>
      <xdr:rowOff>127636</xdr:rowOff>
    </xdr:from>
    <xdr:to>
      <xdr:col>18</xdr:col>
      <xdr:colOff>120015</xdr:colOff>
      <xdr:row>43</xdr:row>
      <xdr:rowOff>1905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8D9B66E-1860-48D9-B024-168DB0F39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6352" y="3884296"/>
          <a:ext cx="4358423" cy="35775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1209675</xdr:colOff>
      <xdr:row>24</xdr:row>
      <xdr:rowOff>85725</xdr:rowOff>
    </xdr:from>
    <xdr:to>
      <xdr:col>17</xdr:col>
      <xdr:colOff>390525</xdr:colOff>
      <xdr:row>35</xdr:row>
      <xdr:rowOff>19050</xdr:rowOff>
    </xdr:to>
    <xdr:grpSp>
      <xdr:nvGrpSpPr>
        <xdr:cNvPr id="4" name="Gruppo 3">
          <a:extLst>
            <a:ext uri="{FF2B5EF4-FFF2-40B4-BE49-F238E27FC236}">
              <a16:creationId xmlns:a16="http://schemas.microsoft.com/office/drawing/2014/main" id="{0B9F8415-20B8-46C0-8615-9BCDEBC73F3D}"/>
            </a:ext>
            <a:ext uri="{147F2762-F138-4A5C-976F-8EAC2B608ADB}">
              <a16:predDERef xmlns:a16="http://schemas.microsoft.com/office/drawing/2014/main" pred="{5492411D-2CC9-8C21-5FAC-565F333939F7}"/>
            </a:ext>
          </a:extLst>
        </xdr:cNvPr>
        <xdr:cNvGrpSpPr/>
      </xdr:nvGrpSpPr>
      <xdr:grpSpPr>
        <a:xfrm>
          <a:off x="15468600" y="3933825"/>
          <a:ext cx="2238375" cy="1933575"/>
          <a:chOff x="0" y="0"/>
          <a:chExt cx="1397203" cy="1243584"/>
        </a:xfrm>
      </xdr:grpSpPr>
      <xdr:sp macro="" textlink="">
        <xdr:nvSpPr>
          <xdr:cNvPr id="5" name="Casella di testo 29">
            <a:extLst>
              <a:ext uri="{FF2B5EF4-FFF2-40B4-BE49-F238E27FC236}">
                <a16:creationId xmlns:a16="http://schemas.microsoft.com/office/drawing/2014/main" id="{D3912891-999C-B9A2-99A6-351F243F7C7B}"/>
              </a:ext>
            </a:extLst>
          </xdr:cNvPr>
          <xdr:cNvSpPr txBox="1"/>
        </xdr:nvSpPr>
        <xdr:spPr>
          <a:xfrm>
            <a:off x="599846" y="0"/>
            <a:ext cx="311768" cy="15850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500" kern="100">
                <a:effectLst/>
                <a:latin typeface="Tahoma" panose="020B060403050404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557</a:t>
            </a:r>
            <a:endParaRPr lang="it-IT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Casella di testo 29">
            <a:extLst>
              <a:ext uri="{FF2B5EF4-FFF2-40B4-BE49-F238E27FC236}">
                <a16:creationId xmlns:a16="http://schemas.microsoft.com/office/drawing/2014/main" id="{14B97787-AB40-DC7B-1434-1A0448868EC6}"/>
              </a:ext>
            </a:extLst>
          </xdr:cNvPr>
          <xdr:cNvSpPr txBox="1"/>
        </xdr:nvSpPr>
        <xdr:spPr>
          <a:xfrm>
            <a:off x="570586" y="117043"/>
            <a:ext cx="311768" cy="15850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500" kern="100">
                <a:effectLst/>
                <a:latin typeface="Tahoma" panose="020B060403050404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802</a:t>
            </a:r>
            <a:endParaRPr lang="it-IT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Casella di testo 29">
            <a:extLst>
              <a:ext uri="{FF2B5EF4-FFF2-40B4-BE49-F238E27FC236}">
                <a16:creationId xmlns:a16="http://schemas.microsoft.com/office/drawing/2014/main" id="{DD0AC0B8-BD25-E4C6-695C-74697B9D1C7A}"/>
              </a:ext>
            </a:extLst>
          </xdr:cNvPr>
          <xdr:cNvSpPr txBox="1"/>
        </xdr:nvSpPr>
        <xdr:spPr>
          <a:xfrm flipH="1">
            <a:off x="0" y="168249"/>
            <a:ext cx="299923" cy="16825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500" kern="100">
                <a:effectLst/>
                <a:latin typeface="Tahoma" panose="020B060403050404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4</a:t>
            </a:r>
            <a:endParaRPr lang="it-IT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Casella di testo 29">
            <a:extLst>
              <a:ext uri="{FF2B5EF4-FFF2-40B4-BE49-F238E27FC236}">
                <a16:creationId xmlns:a16="http://schemas.microsoft.com/office/drawing/2014/main" id="{CB210E0C-5BD1-C8FB-ED1D-598EFA8AF5F4}"/>
              </a:ext>
            </a:extLst>
          </xdr:cNvPr>
          <xdr:cNvSpPr txBox="1"/>
        </xdr:nvSpPr>
        <xdr:spPr>
          <a:xfrm flipH="1">
            <a:off x="175565" y="512064"/>
            <a:ext cx="299923" cy="16825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500" kern="100">
                <a:effectLst/>
                <a:latin typeface="Tahoma" panose="020B060403050404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213</a:t>
            </a:r>
            <a:endParaRPr lang="it-IT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Casella di testo 29">
            <a:extLst>
              <a:ext uri="{FF2B5EF4-FFF2-40B4-BE49-F238E27FC236}">
                <a16:creationId xmlns:a16="http://schemas.microsoft.com/office/drawing/2014/main" id="{27BC7DD2-186C-2582-8836-E9D937D3600F}"/>
              </a:ext>
            </a:extLst>
          </xdr:cNvPr>
          <xdr:cNvSpPr txBox="1"/>
        </xdr:nvSpPr>
        <xdr:spPr>
          <a:xfrm flipH="1">
            <a:off x="1097280" y="1075334"/>
            <a:ext cx="299923" cy="16825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500" kern="100">
                <a:effectLst/>
                <a:latin typeface="Tahoma" panose="020B060403050404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10</a:t>
            </a:r>
            <a:endParaRPr lang="it-IT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</xdr:colOff>
      <xdr:row>30</xdr:row>
      <xdr:rowOff>121920</xdr:rowOff>
    </xdr:from>
    <xdr:to>
      <xdr:col>15</xdr:col>
      <xdr:colOff>78105</xdr:colOff>
      <xdr:row>50</xdr:row>
      <xdr:rowOff>7620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954CC6D-35A9-463A-9BD6-217BCC1A7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83820</xdr:colOff>
      <xdr:row>30</xdr:row>
      <xdr:rowOff>87630</xdr:rowOff>
    </xdr:from>
    <xdr:to>
      <xdr:col>17</xdr:col>
      <xdr:colOff>582930</xdr:colOff>
      <xdr:row>49</xdr:row>
      <xdr:rowOff>116205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27D1CBF-B66A-4682-AD6E-B7FBA97F5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31</xdr:row>
      <xdr:rowOff>112395</xdr:rowOff>
    </xdr:from>
    <xdr:to>
      <xdr:col>9</xdr:col>
      <xdr:colOff>676275</xdr:colOff>
      <xdr:row>48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EE06DE9-B0D7-4DB1-BB6D-B84F5EE86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527685</xdr:colOff>
      <xdr:row>2</xdr:row>
      <xdr:rowOff>74295</xdr:rowOff>
    </xdr:from>
    <xdr:to>
      <xdr:col>21</xdr:col>
      <xdr:colOff>504825</xdr:colOff>
      <xdr:row>16</xdr:row>
      <xdr:rowOff>146685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512F25E-D2CB-4A72-AB09-71A6D38328CB}"/>
            </a:ext>
            <a:ext uri="{147F2762-F138-4A5C-976F-8EAC2B608ADB}">
              <a16:predDERef xmlns:a16="http://schemas.microsoft.com/office/drawing/2014/main" pred="{F66D12E9-BB6C-D7AE-401A-F96FC0AA7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297180</xdr:colOff>
      <xdr:row>16</xdr:row>
      <xdr:rowOff>184785</xdr:rowOff>
    </xdr:from>
    <xdr:to>
      <xdr:col>44</xdr:col>
      <xdr:colOff>106680</xdr:colOff>
      <xdr:row>30</xdr:row>
      <xdr:rowOff>43815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406D46D-78FD-43F0-A696-395B3A7BE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41031</xdr:colOff>
      <xdr:row>3</xdr:row>
      <xdr:rowOff>46892</xdr:rowOff>
    </xdr:from>
    <xdr:to>
      <xdr:col>13</xdr:col>
      <xdr:colOff>479181</xdr:colOff>
      <xdr:row>16</xdr:row>
      <xdr:rowOff>25644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4F863E1-937D-4113-A1A5-71F7561DB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3</xdr:row>
      <xdr:rowOff>15240</xdr:rowOff>
    </xdr:from>
    <xdr:to>
      <xdr:col>16</xdr:col>
      <xdr:colOff>239716</xdr:colOff>
      <xdr:row>21</xdr:row>
      <xdr:rowOff>35219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104B642-EDA7-4588-AD09-B6C3D8AC7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381000</xdr:colOff>
      <xdr:row>35</xdr:row>
      <xdr:rowOff>146860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48E958F4-3FD1-4323-AC5E-8064422A100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48000" y="733425"/>
              <a:ext cx="7696200" cy="62428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8</xdr:col>
      <xdr:colOff>314325</xdr:colOff>
      <xdr:row>10</xdr:row>
      <xdr:rowOff>152400</xdr:rowOff>
    </xdr:from>
    <xdr:to>
      <xdr:col>9</xdr:col>
      <xdr:colOff>190500</xdr:colOff>
      <xdr:row>11</xdr:row>
      <xdr:rowOff>123825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1D88E23C-FB05-4FAD-B7DC-061FC407B828}"/>
            </a:ext>
          </a:extLst>
        </xdr:cNvPr>
        <xdr:cNvSpPr txBox="1"/>
      </xdr:nvSpPr>
      <xdr:spPr>
        <a:xfrm>
          <a:off x="5191125" y="2156460"/>
          <a:ext cx="485775" cy="154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800"/>
            <a:t>62,9%</a:t>
          </a:r>
        </a:p>
      </xdr:txBody>
    </xdr:sp>
    <xdr:clientData/>
  </xdr:twoCellAnchor>
  <xdr:twoCellAnchor>
    <xdr:from>
      <xdr:col>15</xdr:col>
      <xdr:colOff>200025</xdr:colOff>
      <xdr:row>33</xdr:row>
      <xdr:rowOff>66675</xdr:rowOff>
    </xdr:from>
    <xdr:to>
      <xdr:col>17</xdr:col>
      <xdr:colOff>361950</xdr:colOff>
      <xdr:row>35</xdr:row>
      <xdr:rowOff>104775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52ADB157-1363-49D3-9C21-53937F21E9DD}"/>
            </a:ext>
          </a:extLst>
        </xdr:cNvPr>
        <xdr:cNvSpPr txBox="1"/>
      </xdr:nvSpPr>
      <xdr:spPr>
        <a:xfrm>
          <a:off x="9344025" y="6276975"/>
          <a:ext cx="1381125" cy="4038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179048</xdr:colOff>
      <xdr:row>1</xdr:row>
      <xdr:rowOff>61577</xdr:rowOff>
    </xdr:from>
    <xdr:to>
      <xdr:col>10</xdr:col>
      <xdr:colOff>14018</xdr:colOff>
      <xdr:row>25</xdr:row>
      <xdr:rowOff>6063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AEBE9866-4E70-44FC-86A1-236283EC83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45923" y="252077"/>
              <a:ext cx="4711770" cy="48974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419576</xdr:colOff>
      <xdr:row>19</xdr:row>
      <xdr:rowOff>154305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FD26E0B-B349-49C0-BE10-6B06CB7EB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19</xdr:col>
      <xdr:colOff>327284</xdr:colOff>
      <xdr:row>21</xdr:row>
      <xdr:rowOff>27977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BC5BF56-53DA-4FB1-91BE-46F051237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7</xdr:row>
      <xdr:rowOff>22860</xdr:rowOff>
    </xdr:from>
    <xdr:to>
      <xdr:col>8</xdr:col>
      <xdr:colOff>388620</xdr:colOff>
      <xdr:row>21</xdr:row>
      <xdr:rowOff>91440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5C4FBAD-403C-4E49-BEB1-C6A31C3F3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441960</xdr:colOff>
      <xdr:row>1</xdr:row>
      <xdr:rowOff>179070</xdr:rowOff>
    </xdr:from>
    <xdr:to>
      <xdr:col>18</xdr:col>
      <xdr:colOff>137160</xdr:colOff>
      <xdr:row>16</xdr:row>
      <xdr:rowOff>179070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DEB2401-13A2-4EA9-AF00-1F9972AE8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79513</xdr:colOff>
      <xdr:row>22</xdr:row>
      <xdr:rowOff>102704</xdr:rowOff>
    </xdr:from>
    <xdr:to>
      <xdr:col>26</xdr:col>
      <xdr:colOff>278296</xdr:colOff>
      <xdr:row>37</xdr:row>
      <xdr:rowOff>62948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B5BA067-C560-4FD0-901E-8044F356F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608902</xdr:colOff>
      <xdr:row>6</xdr:row>
      <xdr:rowOff>135484</xdr:rowOff>
    </xdr:from>
    <xdr:to>
      <xdr:col>17</xdr:col>
      <xdr:colOff>284224</xdr:colOff>
      <xdr:row>25</xdr:row>
      <xdr:rowOff>48823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DABB8A2C-D262-4B06-9557-C5A94ABBE3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52427" y="2373859"/>
              <a:ext cx="5161722" cy="35328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13</xdr:col>
      <xdr:colOff>576818</xdr:colOff>
      <xdr:row>0</xdr:row>
      <xdr:rowOff>91370</xdr:rowOff>
    </xdr:from>
    <xdr:to>
      <xdr:col>16</xdr:col>
      <xdr:colOff>484052</xdr:colOff>
      <xdr:row>2</xdr:row>
      <xdr:rowOff>1089992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CF06807F-8429-4EC4-BD08-E5567EAB6E3F}"/>
            </a:ext>
          </a:extLst>
        </xdr:cNvPr>
        <xdr:cNvGrpSpPr/>
      </xdr:nvGrpSpPr>
      <xdr:grpSpPr>
        <a:xfrm>
          <a:off x="8978871" y="91370"/>
          <a:ext cx="1742049" cy="1379622"/>
          <a:chOff x="7176052" y="1775791"/>
          <a:chExt cx="1736034" cy="1374914"/>
        </a:xfrm>
      </xdr:grpSpPr>
      <xdr:sp macro="" textlink="">
        <xdr:nvSpPr>
          <xdr:cNvPr id="4" name="CasellaDiTesto 3">
            <a:extLst>
              <a:ext uri="{FF2B5EF4-FFF2-40B4-BE49-F238E27FC236}">
                <a16:creationId xmlns:a16="http://schemas.microsoft.com/office/drawing/2014/main" id="{97348F32-FA47-5AA4-470D-70FE135EE5A2}"/>
              </a:ext>
            </a:extLst>
          </xdr:cNvPr>
          <xdr:cNvSpPr txBox="1"/>
        </xdr:nvSpPr>
        <xdr:spPr>
          <a:xfrm>
            <a:off x="7176052" y="1775791"/>
            <a:ext cx="284922" cy="1722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it-IT" sz="700">
                <a:latin typeface="Aptos" panose="020B0004020202020204" pitchFamily="34" charset="0"/>
              </a:rPr>
              <a:t>4</a:t>
            </a:r>
          </a:p>
        </xdr:txBody>
      </xdr:sp>
      <xdr:sp macro="" textlink="">
        <xdr:nvSpPr>
          <xdr:cNvPr id="5" name="CasellaDiTesto 4">
            <a:extLst>
              <a:ext uri="{FF2B5EF4-FFF2-40B4-BE49-F238E27FC236}">
                <a16:creationId xmlns:a16="http://schemas.microsoft.com/office/drawing/2014/main" id="{F50175B2-2043-9411-8535-DDE89DF64FDB}"/>
              </a:ext>
            </a:extLst>
          </xdr:cNvPr>
          <xdr:cNvSpPr txBox="1"/>
        </xdr:nvSpPr>
        <xdr:spPr>
          <a:xfrm>
            <a:off x="7447720" y="2236304"/>
            <a:ext cx="331306" cy="1623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it-IT" sz="700">
                <a:latin typeface="Aptos" panose="020B0004020202020204" pitchFamily="34" charset="0"/>
              </a:rPr>
              <a:t>213</a:t>
            </a:r>
          </a:p>
        </xdr:txBody>
      </xdr:sp>
      <xdr:sp macro="" textlink="">
        <xdr:nvSpPr>
          <xdr:cNvPr id="6" name="CasellaDiTesto 5">
            <a:extLst>
              <a:ext uri="{FF2B5EF4-FFF2-40B4-BE49-F238E27FC236}">
                <a16:creationId xmlns:a16="http://schemas.microsoft.com/office/drawing/2014/main" id="{04351F17-D50C-F46D-19A7-D09F3A2408B2}"/>
              </a:ext>
            </a:extLst>
          </xdr:cNvPr>
          <xdr:cNvSpPr txBox="1"/>
        </xdr:nvSpPr>
        <xdr:spPr>
          <a:xfrm>
            <a:off x="8627164" y="2978426"/>
            <a:ext cx="284922" cy="1722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it-IT" sz="700">
                <a:latin typeface="Aptos" panose="020B0004020202020204" pitchFamily="34" charset="0"/>
              </a:rPr>
              <a:t>10</a:t>
            </a:r>
          </a:p>
        </xdr:txBody>
      </xdr:sp>
    </xdr:grpSp>
    <xdr:clientData/>
  </xdr:twoCellAnchor>
  <xdr:twoCellAnchor>
    <xdr:from>
      <xdr:col>15</xdr:col>
      <xdr:colOff>6626</xdr:colOff>
      <xdr:row>18</xdr:row>
      <xdr:rowOff>19878</xdr:rowOff>
    </xdr:from>
    <xdr:to>
      <xdr:col>17</xdr:col>
      <xdr:colOff>26504</xdr:colOff>
      <xdr:row>20</xdr:row>
      <xdr:rowOff>19879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92758060-DBC0-4D30-95E6-8C65D24FB839}"/>
            </a:ext>
          </a:extLst>
        </xdr:cNvPr>
        <xdr:cNvSpPr txBox="1"/>
      </xdr:nvSpPr>
      <xdr:spPr>
        <a:xfrm>
          <a:off x="9699266" y="4431858"/>
          <a:ext cx="1239078" cy="36576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9</xdr:col>
      <xdr:colOff>104274</xdr:colOff>
      <xdr:row>28</xdr:row>
      <xdr:rowOff>41909</xdr:rowOff>
    </xdr:from>
    <xdr:to>
      <xdr:col>20</xdr:col>
      <xdr:colOff>243840</xdr:colOff>
      <xdr:row>50</xdr:row>
      <xdr:rowOff>80210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8" name="Grafico 7">
              <a:extLst>
                <a:ext uri="{FF2B5EF4-FFF2-40B4-BE49-F238E27FC236}">
                  <a16:creationId xmlns:a16="http://schemas.microsoft.com/office/drawing/2014/main" id="{253903BA-294E-4155-891B-A32085602DC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57399" y="6471284"/>
              <a:ext cx="6845166" cy="54675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12</xdr:col>
      <xdr:colOff>306196</xdr:colOff>
      <xdr:row>28</xdr:row>
      <xdr:rowOff>1186767</xdr:rowOff>
    </xdr:from>
    <xdr:to>
      <xdr:col>13</xdr:col>
      <xdr:colOff>73585</xdr:colOff>
      <xdr:row>29</xdr:row>
      <xdr:rowOff>131127</xdr:rowOff>
    </xdr:to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A98DA36F-0B73-4008-8631-0C79C773CC48}"/>
            </a:ext>
          </a:extLst>
        </xdr:cNvPr>
        <xdr:cNvSpPr txBox="1"/>
      </xdr:nvSpPr>
      <xdr:spPr>
        <a:xfrm>
          <a:off x="8170036" y="7427547"/>
          <a:ext cx="376989" cy="247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/>
            <a:t>50</a:t>
          </a:r>
        </a:p>
      </xdr:txBody>
    </xdr:sp>
    <xdr:clientData/>
  </xdr:twoCellAnchor>
  <xdr:twoCellAnchor>
    <xdr:from>
      <xdr:col>8</xdr:col>
      <xdr:colOff>310729</xdr:colOff>
      <xdr:row>30</xdr:row>
      <xdr:rowOff>52312</xdr:rowOff>
    </xdr:from>
    <xdr:to>
      <xdr:col>9</xdr:col>
      <xdr:colOff>86139</xdr:colOff>
      <xdr:row>31</xdr:row>
      <xdr:rowOff>51265</xdr:rowOff>
    </xdr:to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F0A410BD-81FF-4C61-848C-AE40E7FE0AF3}"/>
            </a:ext>
          </a:extLst>
        </xdr:cNvPr>
        <xdr:cNvSpPr txBox="1"/>
      </xdr:nvSpPr>
      <xdr:spPr>
        <a:xfrm>
          <a:off x="5736169" y="7778992"/>
          <a:ext cx="385010" cy="1818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/>
            <a:t>45</a:t>
          </a:r>
        </a:p>
      </xdr:txBody>
    </xdr:sp>
    <xdr:clientData/>
  </xdr:twoCellAnchor>
  <xdr:twoCellAnchor>
    <xdr:from>
      <xdr:col>22</xdr:col>
      <xdr:colOff>0</xdr:colOff>
      <xdr:row>28</xdr:row>
      <xdr:rowOff>0</xdr:rowOff>
    </xdr:from>
    <xdr:to>
      <xdr:col>32</xdr:col>
      <xdr:colOff>22860</xdr:colOff>
      <xdr:row>47</xdr:row>
      <xdr:rowOff>12432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1" name="Grafico 10">
              <a:extLst>
                <a:ext uri="{FF2B5EF4-FFF2-40B4-BE49-F238E27FC236}">
                  <a16:creationId xmlns:a16="http://schemas.microsoft.com/office/drawing/2014/main" id="{1657D64A-DC61-493F-B381-64B24D043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877925" y="6429375"/>
              <a:ext cx="6118860" cy="487018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  <xdr:twoCellAnchor>
    <xdr:from>
      <xdr:col>24</xdr:col>
      <xdr:colOff>192506</xdr:colOff>
      <xdr:row>28</xdr:row>
      <xdr:rowOff>425117</xdr:rowOff>
    </xdr:from>
    <xdr:to>
      <xdr:col>28</xdr:col>
      <xdr:colOff>47726</xdr:colOff>
      <xdr:row>34</xdr:row>
      <xdr:rowOff>176464</xdr:rowOff>
    </xdr:to>
    <xdr:grpSp>
      <xdr:nvGrpSpPr>
        <xdr:cNvPr id="12" name="Gruppo 11">
          <a:extLst>
            <a:ext uri="{FF2B5EF4-FFF2-40B4-BE49-F238E27FC236}">
              <a16:creationId xmlns:a16="http://schemas.microsoft.com/office/drawing/2014/main" id="{5FD15DE6-5000-4BC9-88BE-5F79727C26E1}"/>
            </a:ext>
          </a:extLst>
        </xdr:cNvPr>
        <xdr:cNvGrpSpPr/>
      </xdr:nvGrpSpPr>
      <xdr:grpSpPr>
        <a:xfrm>
          <a:off x="15322217" y="6851985"/>
          <a:ext cx="2301641" cy="2137611"/>
          <a:chOff x="0" y="0"/>
          <a:chExt cx="2293620" cy="1828800"/>
        </a:xfrm>
      </xdr:grpSpPr>
      <xdr:sp macro="" textlink="">
        <xdr:nvSpPr>
          <xdr:cNvPr id="13" name="CasellaDiTesto 4">
            <a:extLst>
              <a:ext uri="{FF2B5EF4-FFF2-40B4-BE49-F238E27FC236}">
                <a16:creationId xmlns:a16="http://schemas.microsoft.com/office/drawing/2014/main" id="{3A5021B9-562B-2250-4F6C-A4D8E3215AD7}"/>
              </a:ext>
            </a:extLst>
          </xdr:cNvPr>
          <xdr:cNvSpPr txBox="1"/>
        </xdr:nvSpPr>
        <xdr:spPr>
          <a:xfrm>
            <a:off x="0" y="0"/>
            <a:ext cx="385010" cy="213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900" kern="100">
                <a:solidFill>
                  <a:srgbClr val="000000"/>
                </a:solidFill>
                <a:effectLst/>
                <a:ea typeface="Aptos" panose="020B0004020202020204" pitchFamily="34" charset="0"/>
                <a:cs typeface="Times New Roman" panose="02020603050405020304" pitchFamily="18" charset="0"/>
              </a:rPr>
              <a:t>45</a:t>
            </a:r>
            <a:endParaRPr lang="it-IT" sz="1100" kern="100">
              <a:effectLst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CasellaDiTesto 2">
            <a:extLst>
              <a:ext uri="{FF2B5EF4-FFF2-40B4-BE49-F238E27FC236}">
                <a16:creationId xmlns:a16="http://schemas.microsoft.com/office/drawing/2014/main" id="{4F03DDD3-4B86-2694-B28B-42A03A443FB8}"/>
              </a:ext>
            </a:extLst>
          </xdr:cNvPr>
          <xdr:cNvSpPr txBox="1"/>
        </xdr:nvSpPr>
        <xdr:spPr>
          <a:xfrm>
            <a:off x="396240" y="579120"/>
            <a:ext cx="376555" cy="2438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900" kern="100">
                <a:solidFill>
                  <a:srgbClr val="000000"/>
                </a:solidFill>
                <a:effectLst/>
                <a:ea typeface="Aptos" panose="020B0004020202020204" pitchFamily="34" charset="0"/>
                <a:cs typeface="Times New Roman" panose="02020603050405020304" pitchFamily="18" charset="0"/>
              </a:rPr>
              <a:t>50</a:t>
            </a:r>
            <a:endParaRPr lang="it-IT" sz="1100" kern="100">
              <a:effectLst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5" name="Casella di testo 3">
            <a:extLst>
              <a:ext uri="{FF2B5EF4-FFF2-40B4-BE49-F238E27FC236}">
                <a16:creationId xmlns:a16="http://schemas.microsoft.com/office/drawing/2014/main" id="{CC7B0B6B-2B72-DB3B-6368-8400179FACB8}"/>
              </a:ext>
            </a:extLst>
          </xdr:cNvPr>
          <xdr:cNvSpPr txBox="1"/>
        </xdr:nvSpPr>
        <xdr:spPr>
          <a:xfrm>
            <a:off x="1935480" y="1562100"/>
            <a:ext cx="358140" cy="26670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it-IT" sz="800" kern="100"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11</a:t>
            </a:r>
            <a:endParaRPr lang="it-IT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30</xdr:col>
      <xdr:colOff>16043</xdr:colOff>
      <xdr:row>44</xdr:row>
      <xdr:rowOff>120315</xdr:rowOff>
    </xdr:from>
    <xdr:to>
      <xdr:col>32</xdr:col>
      <xdr:colOff>8423</xdr:colOff>
      <xdr:row>46</xdr:row>
      <xdr:rowOff>139966</xdr:rowOff>
    </xdr:to>
    <xdr:sp macro="" textlink="">
      <xdr:nvSpPr>
        <xdr:cNvPr id="16" name="Casella di testo 1">
          <a:extLst>
            <a:ext uri="{FF2B5EF4-FFF2-40B4-BE49-F238E27FC236}">
              <a16:creationId xmlns:a16="http://schemas.microsoft.com/office/drawing/2014/main" id="{BA476B9E-33D7-4826-8A2A-668B24719418}"/>
            </a:ext>
          </a:extLst>
        </xdr:cNvPr>
        <xdr:cNvSpPr txBox="1"/>
      </xdr:nvSpPr>
      <xdr:spPr>
        <a:xfrm>
          <a:off x="18852683" y="10407315"/>
          <a:ext cx="1211580" cy="385411"/>
        </a:xfrm>
        <a:prstGeom prst="rect">
          <a:avLst/>
        </a:prstGeom>
        <a:solidFill>
          <a:schemeClr val="bg1"/>
        </a:solidFill>
        <a:ln w="6350">
          <a:solidFill>
            <a:schemeClr val="bg1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it-IT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468665</xdr:colOff>
      <xdr:row>6</xdr:row>
      <xdr:rowOff>52705</xdr:rowOff>
    </xdr:from>
    <xdr:to>
      <xdr:col>18</xdr:col>
      <xdr:colOff>583174</xdr:colOff>
      <xdr:row>22</xdr:row>
      <xdr:rowOff>169308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F2E343E-028D-466E-96E7-980E9AE414AD}"/>
            </a:ext>
            <a:ext uri="{147F2762-F138-4A5C-976F-8EAC2B608ADB}">
              <a16:predDERef xmlns:a16="http://schemas.microsoft.com/office/drawing/2014/main" pred="{07630CE4-6A7C-7577-449F-BF71514E9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104775</xdr:colOff>
      <xdr:row>26</xdr:row>
      <xdr:rowOff>180975</xdr:rowOff>
    </xdr:from>
    <xdr:to>
      <xdr:col>19</xdr:col>
      <xdr:colOff>76200</xdr:colOff>
      <xdr:row>41</xdr:row>
      <xdr:rowOff>104775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CC8FBA9-3483-BBBD-DDF9-FEC4EB9FE331}"/>
            </a:ext>
            <a:ext uri="{147F2762-F138-4A5C-976F-8EAC2B608ADB}">
              <a16:predDERef xmlns:a16="http://schemas.microsoft.com/office/drawing/2014/main" pred="{F7C1DAF4-534E-436A-BE69-1A8935CE7F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361950</xdr:colOff>
      <xdr:row>26</xdr:row>
      <xdr:rowOff>381000</xdr:rowOff>
    </xdr:from>
    <xdr:to>
      <xdr:col>17</xdr:col>
      <xdr:colOff>457200</xdr:colOff>
      <xdr:row>27</xdr:row>
      <xdr:rowOff>57150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9F83874-6BEC-C4D1-F86E-F52E6CF65B6B}"/>
            </a:ext>
            <a:ext uri="{147F2762-F138-4A5C-976F-8EAC2B608ADB}">
              <a16:predDERef xmlns:a16="http://schemas.microsoft.com/office/drawing/2014/main" pred="{5CC8FBA9-3483-BBBD-DDF9-FEC4EB9FE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15550" y="10439400"/>
          <a:ext cx="704850" cy="219075"/>
        </a:xfrm>
        <a:prstGeom prst="rect">
          <a:avLst/>
        </a:prstGeom>
      </xdr:spPr>
    </xdr:pic>
    <xdr:clientData/>
  </xdr:twoCellAnchor>
  <xdr:twoCellAnchor editAs="oneCell">
    <xdr:from>
      <xdr:col>16</xdr:col>
      <xdr:colOff>419100</xdr:colOff>
      <xdr:row>34</xdr:row>
      <xdr:rowOff>0</xdr:rowOff>
    </xdr:from>
    <xdr:to>
      <xdr:col>17</xdr:col>
      <xdr:colOff>514350</xdr:colOff>
      <xdr:row>35</xdr:row>
      <xdr:rowOff>28575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7797430E-6E91-40C1-94CF-0A23F8E46A9B}"/>
            </a:ext>
            <a:ext uri="{147F2762-F138-4A5C-976F-8EAC2B608ADB}">
              <a16:predDERef xmlns:a16="http://schemas.microsoft.com/office/drawing/2014/main" pred="{C9F83874-6BEC-C4D1-F86E-F52E6CF65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72700" y="11934825"/>
          <a:ext cx="704850" cy="219075"/>
        </a:xfrm>
        <a:prstGeom prst="rect">
          <a:avLst/>
        </a:prstGeom>
      </xdr:spPr>
    </xdr:pic>
    <xdr:clientData/>
  </xdr:twoCellAnchor>
  <xdr:twoCellAnchor editAs="oneCell">
    <xdr:from>
      <xdr:col>16</xdr:col>
      <xdr:colOff>466725</xdr:colOff>
      <xdr:row>36</xdr:row>
      <xdr:rowOff>85725</xdr:rowOff>
    </xdr:from>
    <xdr:to>
      <xdr:col>17</xdr:col>
      <xdr:colOff>561975</xdr:colOff>
      <xdr:row>37</xdr:row>
      <xdr:rowOff>114300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7043F993-4171-4BE6-9C43-565CE70D6AFC}"/>
            </a:ext>
            <a:ext uri="{147F2762-F138-4A5C-976F-8EAC2B608ADB}">
              <a16:predDERef xmlns:a16="http://schemas.microsoft.com/office/drawing/2014/main" pred="{7797430E-6E91-40C1-94CF-0A23F8E46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20325" y="12401550"/>
          <a:ext cx="704850" cy="219075"/>
        </a:xfrm>
        <a:prstGeom prst="rect">
          <a:avLst/>
        </a:prstGeom>
      </xdr:spPr>
    </xdr:pic>
    <xdr:clientData/>
  </xdr:twoCellAnchor>
  <xdr:twoCellAnchor editAs="oneCell">
    <xdr:from>
      <xdr:col>16</xdr:col>
      <xdr:colOff>533400</xdr:colOff>
      <xdr:row>37</xdr:row>
      <xdr:rowOff>161925</xdr:rowOff>
    </xdr:from>
    <xdr:to>
      <xdr:col>18</xdr:col>
      <xdr:colOff>19050</xdr:colOff>
      <xdr:row>39</xdr:row>
      <xdr:rowOff>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E96DD604-CBEF-4B87-87E5-2B593331E119}"/>
            </a:ext>
            <a:ext uri="{147F2762-F138-4A5C-976F-8EAC2B608ADB}">
              <a16:predDERef xmlns:a16="http://schemas.microsoft.com/office/drawing/2014/main" pred="{7043F993-4171-4BE6-9C43-565CE70D6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7000" y="12668250"/>
          <a:ext cx="704850" cy="21907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373380</xdr:colOff>
      <xdr:row>5</xdr:row>
      <xdr:rowOff>125730</xdr:rowOff>
    </xdr:from>
    <xdr:to>
      <xdr:col>15</xdr:col>
      <xdr:colOff>68580</xdr:colOff>
      <xdr:row>20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15F1853-FF0E-4050-B8FB-94E8D4AF1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373380</xdr:colOff>
      <xdr:row>5</xdr:row>
      <xdr:rowOff>133350</xdr:rowOff>
    </xdr:from>
    <xdr:to>
      <xdr:col>23</xdr:col>
      <xdr:colOff>68580</xdr:colOff>
      <xdr:row>20</xdr:row>
      <xdr:rowOff>133350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A64A321-6265-4CB1-A839-C4DB81BFE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424901</xdr:colOff>
      <xdr:row>6</xdr:row>
      <xdr:rowOff>18362</xdr:rowOff>
    </xdr:from>
    <xdr:to>
      <xdr:col>26</xdr:col>
      <xdr:colOff>45905</xdr:colOff>
      <xdr:row>28</xdr:row>
      <xdr:rowOff>754380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ABC1ADA-F2D2-41CF-B96C-C3B5D85C9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132370</xdr:colOff>
      <xdr:row>14</xdr:row>
      <xdr:rowOff>18782</xdr:rowOff>
    </xdr:from>
    <xdr:to>
      <xdr:col>24</xdr:col>
      <xdr:colOff>400242</xdr:colOff>
      <xdr:row>30</xdr:row>
      <xdr:rowOff>541256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F68D4EB-5E1A-4382-888F-593240B18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91440</xdr:colOff>
      <xdr:row>14</xdr:row>
      <xdr:rowOff>64770</xdr:rowOff>
    </xdr:from>
    <xdr:to>
      <xdr:col>31</xdr:col>
      <xdr:colOff>312420</xdr:colOff>
      <xdr:row>27</xdr:row>
      <xdr:rowOff>179070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C85A953-89C6-4BBF-BF60-7F4E0C5EE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18</xdr:col>
      <xdr:colOff>561975</xdr:colOff>
      <xdr:row>29</xdr:row>
      <xdr:rowOff>152400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2A6D3A6-AC70-02F0-6B17-EEDA9B2A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"/>
          <a:ext cx="9096375" cy="415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257175</xdr:colOff>
      <xdr:row>21</xdr:row>
      <xdr:rowOff>171450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E08ED5-2C07-92E0-F34E-390F6D05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"/>
          <a:ext cx="9401175" cy="360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409575</xdr:colOff>
      <xdr:row>19</xdr:row>
      <xdr:rowOff>161925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9BCAF97-4758-3B07-D70F-A163D6F15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"/>
          <a:ext cx="4676775" cy="320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2</xdr:row>
      <xdr:rowOff>131816</xdr:rowOff>
    </xdr:from>
    <xdr:to>
      <xdr:col>21</xdr:col>
      <xdr:colOff>514350</xdr:colOff>
      <xdr:row>33</xdr:row>
      <xdr:rowOff>114300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EBE1E7C-6978-D526-5561-C3E1D436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6" y="512816"/>
          <a:ext cx="12620624" cy="5887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2</xdr:row>
      <xdr:rowOff>76201</xdr:rowOff>
    </xdr:from>
    <xdr:to>
      <xdr:col>9</xdr:col>
      <xdr:colOff>314325</xdr:colOff>
      <xdr:row>20</xdr:row>
      <xdr:rowOff>46651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B350B59-A5FC-30CB-DF77-7B2CF439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6" y="457201"/>
          <a:ext cx="5124449" cy="339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4</xdr:row>
      <xdr:rowOff>57149</xdr:rowOff>
    </xdr:from>
    <xdr:to>
      <xdr:col>19</xdr:col>
      <xdr:colOff>87304</xdr:colOff>
      <xdr:row>30</xdr:row>
      <xdr:rowOff>28574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DBEDBC6-4D10-6EF1-2DB3-7256715B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819149"/>
          <a:ext cx="10555279" cy="492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302559</xdr:colOff>
      <xdr:row>23</xdr:row>
      <xdr:rowOff>133722</xdr:rowOff>
    </xdr:from>
    <xdr:to>
      <xdr:col>15</xdr:col>
      <xdr:colOff>82177</xdr:colOff>
      <xdr:row>41</xdr:row>
      <xdr:rowOff>74705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090BB0F-C63C-4375-A054-221E9AED3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163588</xdr:colOff>
      <xdr:row>5</xdr:row>
      <xdr:rowOff>0</xdr:rowOff>
    </xdr:from>
    <xdr:to>
      <xdr:col>11</xdr:col>
      <xdr:colOff>200025</xdr:colOff>
      <xdr:row>25</xdr:row>
      <xdr:rowOff>66675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6F1FEF0-574B-7B7F-2058-A771E389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788" y="952500"/>
          <a:ext cx="5522837" cy="387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15</xdr:col>
      <xdr:colOff>56845</xdr:colOff>
      <xdr:row>26</xdr:row>
      <xdr:rowOff>28575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06FB25E-FCB0-7A63-2641-8B7FBB14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2500"/>
          <a:ext cx="8591245" cy="402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2</xdr:row>
      <xdr:rowOff>80962</xdr:rowOff>
    </xdr:from>
    <xdr:to>
      <xdr:col>10</xdr:col>
      <xdr:colOff>9525</xdr:colOff>
      <xdr:row>16</xdr:row>
      <xdr:rowOff>157162</xdr:rowOff>
    </xdr:to>
    <xdr:graphicFrame macro="">
      <xdr:nvGraphicFramePr>
        <xdr:cNvPr id="24" name="Grafico 23">
          <a:extLst>
            <a:ext uri="{FF2B5EF4-FFF2-40B4-BE49-F238E27FC236}">
              <a16:creationId xmlns:a16="http://schemas.microsoft.com/office/drawing/2014/main" id="{EB8AA3D0-3F4F-3A84-A93B-BB6248BA5B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233361</xdr:colOff>
      <xdr:row>6</xdr:row>
      <xdr:rowOff>19050</xdr:rowOff>
    </xdr:from>
    <xdr:to>
      <xdr:col>11</xdr:col>
      <xdr:colOff>438149</xdr:colOff>
      <xdr:row>17</xdr:row>
      <xdr:rowOff>19048</xdr:rowOff>
    </xdr:to>
    <xdr:grpSp>
      <xdr:nvGrpSpPr>
        <xdr:cNvPr id="9" name="Group 52">
          <a:extLst>
            <a:ext uri="{FF2B5EF4-FFF2-40B4-BE49-F238E27FC236}">
              <a16:creationId xmlns:a16="http://schemas.microsoft.com/office/drawing/2014/main" id="{6B8937C3-7A43-55F8-55CD-F143AE26B864}"/>
            </a:ext>
          </a:extLst>
        </xdr:cNvPr>
        <xdr:cNvGrpSpPr>
          <a:grpSpLocks/>
        </xdr:cNvGrpSpPr>
      </xdr:nvGrpSpPr>
      <xdr:grpSpPr>
        <a:xfrm>
          <a:off x="5691186" y="1162050"/>
          <a:ext cx="3862388" cy="2095498"/>
          <a:chOff x="4762" y="0"/>
          <a:chExt cx="3637966" cy="1477645"/>
        </a:xfrm>
      </xdr:grpSpPr>
      <xdr:sp macro="" textlink="">
        <xdr:nvSpPr>
          <xdr:cNvPr id="10" name="Graphic 53">
            <a:extLst>
              <a:ext uri="{FF2B5EF4-FFF2-40B4-BE49-F238E27FC236}">
                <a16:creationId xmlns:a16="http://schemas.microsoft.com/office/drawing/2014/main" id="{4158FF94-03D0-E959-10FA-D3C7EF3115AE}"/>
              </a:ext>
            </a:extLst>
          </xdr:cNvPr>
          <xdr:cNvSpPr/>
        </xdr:nvSpPr>
        <xdr:spPr>
          <a:xfrm>
            <a:off x="1787207" y="347599"/>
            <a:ext cx="97790" cy="192405"/>
          </a:xfrm>
          <a:custGeom>
            <a:avLst/>
            <a:gdLst/>
            <a:ahLst/>
            <a:cxnLst/>
            <a:rect l="l" t="t" r="r" b="b"/>
            <a:pathLst>
              <a:path w="97790" h="192405">
                <a:moveTo>
                  <a:pt x="97536" y="0"/>
                </a:moveTo>
                <a:lnTo>
                  <a:pt x="0" y="0"/>
                </a:lnTo>
                <a:lnTo>
                  <a:pt x="0" y="192023"/>
                </a:lnTo>
                <a:lnTo>
                  <a:pt x="97536" y="192023"/>
                </a:lnTo>
                <a:lnTo>
                  <a:pt x="97536" y="0"/>
                </a:lnTo>
                <a:close/>
              </a:path>
            </a:pathLst>
          </a:custGeom>
          <a:solidFill>
            <a:srgbClr val="FFD96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it-IT"/>
          </a:p>
        </xdr:txBody>
      </xdr:sp>
      <xdr:sp macro="" textlink="">
        <xdr:nvSpPr>
          <xdr:cNvPr id="11" name="Graphic 54">
            <a:extLst>
              <a:ext uri="{FF2B5EF4-FFF2-40B4-BE49-F238E27FC236}">
                <a16:creationId xmlns:a16="http://schemas.microsoft.com/office/drawing/2014/main" id="{02809E6D-0847-F749-B3DA-8276E8E0C963}"/>
              </a:ext>
            </a:extLst>
          </xdr:cNvPr>
          <xdr:cNvSpPr/>
        </xdr:nvSpPr>
        <xdr:spPr>
          <a:xfrm>
            <a:off x="1884743" y="347599"/>
            <a:ext cx="421005" cy="192405"/>
          </a:xfrm>
          <a:custGeom>
            <a:avLst/>
            <a:gdLst/>
            <a:ahLst/>
            <a:cxnLst/>
            <a:rect l="l" t="t" r="r" b="b"/>
            <a:pathLst>
              <a:path w="421005" h="192405">
                <a:moveTo>
                  <a:pt x="420624" y="0"/>
                </a:moveTo>
                <a:lnTo>
                  <a:pt x="0" y="0"/>
                </a:lnTo>
                <a:lnTo>
                  <a:pt x="0" y="192023"/>
                </a:lnTo>
                <a:lnTo>
                  <a:pt x="420624" y="192023"/>
                </a:lnTo>
                <a:lnTo>
                  <a:pt x="420624" y="0"/>
                </a:lnTo>
                <a:close/>
              </a:path>
            </a:pathLst>
          </a:custGeom>
          <a:solidFill>
            <a:srgbClr val="F8CAAC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it-IT"/>
          </a:p>
        </xdr:txBody>
      </xdr:sp>
      <xdr:sp macro="" textlink="">
        <xdr:nvSpPr>
          <xdr:cNvPr id="12" name="Graphic 55">
            <a:extLst>
              <a:ext uri="{FF2B5EF4-FFF2-40B4-BE49-F238E27FC236}">
                <a16:creationId xmlns:a16="http://schemas.microsoft.com/office/drawing/2014/main" id="{13A3748D-D637-5490-E4B3-74A51528FB1A}"/>
              </a:ext>
            </a:extLst>
          </xdr:cNvPr>
          <xdr:cNvSpPr/>
        </xdr:nvSpPr>
        <xdr:spPr>
          <a:xfrm>
            <a:off x="1476311" y="1234566"/>
            <a:ext cx="204470" cy="192405"/>
          </a:xfrm>
          <a:custGeom>
            <a:avLst/>
            <a:gdLst/>
            <a:ahLst/>
            <a:cxnLst/>
            <a:rect l="l" t="t" r="r" b="b"/>
            <a:pathLst>
              <a:path w="204470" h="192405">
                <a:moveTo>
                  <a:pt x="204215" y="0"/>
                </a:moveTo>
                <a:lnTo>
                  <a:pt x="0" y="0"/>
                </a:lnTo>
                <a:lnTo>
                  <a:pt x="0" y="192024"/>
                </a:lnTo>
                <a:lnTo>
                  <a:pt x="204215" y="192024"/>
                </a:lnTo>
                <a:lnTo>
                  <a:pt x="204215" y="0"/>
                </a:lnTo>
                <a:close/>
              </a:path>
            </a:pathLst>
          </a:custGeom>
          <a:solidFill>
            <a:srgbClr val="B4C6E7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it-IT"/>
          </a:p>
        </xdr:txBody>
      </xdr:sp>
      <xdr:sp macro="" textlink="">
        <xdr:nvSpPr>
          <xdr:cNvPr id="13" name="Graphic 56">
            <a:extLst>
              <a:ext uri="{FF2B5EF4-FFF2-40B4-BE49-F238E27FC236}">
                <a16:creationId xmlns:a16="http://schemas.microsoft.com/office/drawing/2014/main" id="{6B3A0E41-5450-1EFD-01DB-E66062AB5423}"/>
              </a:ext>
            </a:extLst>
          </xdr:cNvPr>
          <xdr:cNvSpPr/>
        </xdr:nvSpPr>
        <xdr:spPr>
          <a:xfrm>
            <a:off x="1680527" y="1234566"/>
            <a:ext cx="579120" cy="192405"/>
          </a:xfrm>
          <a:custGeom>
            <a:avLst/>
            <a:gdLst/>
            <a:ahLst/>
            <a:cxnLst/>
            <a:rect l="l" t="t" r="r" b="b"/>
            <a:pathLst>
              <a:path w="579120" h="192405">
                <a:moveTo>
                  <a:pt x="579120" y="0"/>
                </a:moveTo>
                <a:lnTo>
                  <a:pt x="0" y="0"/>
                </a:lnTo>
                <a:lnTo>
                  <a:pt x="0" y="192024"/>
                </a:lnTo>
                <a:lnTo>
                  <a:pt x="579120" y="192024"/>
                </a:lnTo>
                <a:lnTo>
                  <a:pt x="579120" y="0"/>
                </a:lnTo>
                <a:close/>
              </a:path>
            </a:pathLst>
          </a:custGeom>
          <a:solidFill>
            <a:srgbClr val="A9D18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it-IT"/>
          </a:p>
        </xdr:txBody>
      </xdr:sp>
      <xdr:sp macro="" textlink="">
        <xdr:nvSpPr>
          <xdr:cNvPr id="14" name="Graphic 57">
            <a:extLst>
              <a:ext uri="{FF2B5EF4-FFF2-40B4-BE49-F238E27FC236}">
                <a16:creationId xmlns:a16="http://schemas.microsoft.com/office/drawing/2014/main" id="{B3D42D93-A499-F26A-A661-329E8A6170FF}"/>
              </a:ext>
            </a:extLst>
          </xdr:cNvPr>
          <xdr:cNvSpPr/>
        </xdr:nvSpPr>
        <xdr:spPr>
          <a:xfrm>
            <a:off x="2259647" y="643254"/>
            <a:ext cx="1167765" cy="783590"/>
          </a:xfrm>
          <a:custGeom>
            <a:avLst/>
            <a:gdLst/>
            <a:ahLst/>
            <a:cxnLst/>
            <a:rect l="l" t="t" r="r" b="b"/>
            <a:pathLst>
              <a:path w="1167765" h="783590">
                <a:moveTo>
                  <a:pt x="3048" y="591312"/>
                </a:moveTo>
                <a:lnTo>
                  <a:pt x="0" y="591312"/>
                </a:lnTo>
                <a:lnTo>
                  <a:pt x="0" y="783336"/>
                </a:lnTo>
                <a:lnTo>
                  <a:pt x="3048" y="783336"/>
                </a:lnTo>
                <a:lnTo>
                  <a:pt x="3048" y="591312"/>
                </a:lnTo>
                <a:close/>
              </a:path>
              <a:path w="1167765" h="783590">
                <a:moveTo>
                  <a:pt x="463296" y="295656"/>
                </a:moveTo>
                <a:lnTo>
                  <a:pt x="457200" y="295656"/>
                </a:lnTo>
                <a:lnTo>
                  <a:pt x="457200" y="487680"/>
                </a:lnTo>
                <a:lnTo>
                  <a:pt x="463296" y="487680"/>
                </a:lnTo>
                <a:lnTo>
                  <a:pt x="463296" y="295656"/>
                </a:lnTo>
                <a:close/>
              </a:path>
              <a:path w="1167765" h="783590">
                <a:moveTo>
                  <a:pt x="1167384" y="0"/>
                </a:moveTo>
                <a:lnTo>
                  <a:pt x="1161288" y="0"/>
                </a:lnTo>
                <a:lnTo>
                  <a:pt x="1161288" y="192024"/>
                </a:lnTo>
                <a:lnTo>
                  <a:pt x="1167384" y="192024"/>
                </a:lnTo>
                <a:lnTo>
                  <a:pt x="1167384" y="0"/>
                </a:lnTo>
                <a:close/>
              </a:path>
            </a:pathLst>
          </a:custGeom>
          <a:solidFill>
            <a:srgbClr val="C55A11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it-IT"/>
          </a:p>
        </xdr:txBody>
      </xdr:sp>
      <xdr:sp macro="" textlink="">
        <xdr:nvSpPr>
          <xdr:cNvPr id="15" name="Graphic 58">
            <a:extLst>
              <a:ext uri="{FF2B5EF4-FFF2-40B4-BE49-F238E27FC236}">
                <a16:creationId xmlns:a16="http://schemas.microsoft.com/office/drawing/2014/main" id="{859CB794-1F54-6C74-B84F-125FBDB02E6D}"/>
              </a:ext>
            </a:extLst>
          </xdr:cNvPr>
          <xdr:cNvSpPr/>
        </xdr:nvSpPr>
        <xdr:spPr>
          <a:xfrm>
            <a:off x="4762" y="0"/>
            <a:ext cx="1270" cy="1477645"/>
          </a:xfrm>
          <a:custGeom>
            <a:avLst/>
            <a:gdLst/>
            <a:ahLst/>
            <a:cxnLst/>
            <a:rect l="l" t="t" r="r" b="b"/>
            <a:pathLst>
              <a:path h="1477645">
                <a:moveTo>
                  <a:pt x="0" y="0"/>
                </a:moveTo>
                <a:lnTo>
                  <a:pt x="0" y="1477264"/>
                </a:lnTo>
              </a:path>
            </a:pathLst>
          </a:custGeom>
          <a:ln w="9525">
            <a:solidFill>
              <a:srgbClr val="D9D9D9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it-IT"/>
          </a:p>
        </xdr:txBody>
      </xdr:sp>
      <xdr:sp macro="" textlink="">
        <xdr:nvSpPr>
          <xdr:cNvPr id="16" name="Textbox 59">
            <a:extLst>
              <a:ext uri="{FF2B5EF4-FFF2-40B4-BE49-F238E27FC236}">
                <a16:creationId xmlns:a16="http://schemas.microsoft.com/office/drawing/2014/main" id="{A9534159-7EA2-DA0B-0302-DB02929A5B70}"/>
              </a:ext>
            </a:extLst>
          </xdr:cNvPr>
          <xdr:cNvSpPr txBox="1"/>
        </xdr:nvSpPr>
        <xdr:spPr>
          <a:xfrm>
            <a:off x="4762" y="51943"/>
            <a:ext cx="1362075" cy="192405"/>
          </a:xfrm>
          <a:prstGeom prst="rect">
            <a:avLst/>
          </a:prstGeom>
          <a:solidFill>
            <a:srgbClr val="1F4E79"/>
          </a:solidFill>
        </xdr:spPr>
        <xdr:txBody>
          <a:bodyPr wrap="square" lIns="0" tIns="0" rIns="0" bIns="0" rtlCol="0">
            <a:noAutofit/>
          </a:bodyPr>
          <a:lstStyle/>
          <a:p>
            <a:pPr marL="23495" algn="ctr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1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120.0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box 60">
            <a:extLst>
              <a:ext uri="{FF2B5EF4-FFF2-40B4-BE49-F238E27FC236}">
                <a16:creationId xmlns:a16="http://schemas.microsoft.com/office/drawing/2014/main" id="{6F52E0F3-52AB-F602-010B-38F379052850}"/>
              </a:ext>
            </a:extLst>
          </xdr:cNvPr>
          <xdr:cNvSpPr txBox="1"/>
        </xdr:nvSpPr>
        <xdr:spPr>
          <a:xfrm>
            <a:off x="446087" y="938911"/>
            <a:ext cx="520065" cy="192405"/>
          </a:xfrm>
          <a:prstGeom prst="rect">
            <a:avLst/>
          </a:prstGeom>
          <a:solidFill>
            <a:srgbClr val="5B9BD4"/>
          </a:solidFill>
        </xdr:spPr>
        <xdr:txBody>
          <a:bodyPr wrap="square" lIns="0" tIns="0" rIns="0" bIns="0" rtlCol="0">
            <a:noAutofit/>
          </a:bodyPr>
          <a:lstStyle/>
          <a:p>
            <a:pPr marL="170815"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45.8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Textbox 61">
            <a:extLst>
              <a:ext uri="{FF2B5EF4-FFF2-40B4-BE49-F238E27FC236}">
                <a16:creationId xmlns:a16="http://schemas.microsoft.com/office/drawing/2014/main" id="{76DF06AE-8EFA-667E-FCC9-266DDCCC641C}"/>
              </a:ext>
            </a:extLst>
          </xdr:cNvPr>
          <xdr:cNvSpPr txBox="1"/>
        </xdr:nvSpPr>
        <xdr:spPr>
          <a:xfrm>
            <a:off x="1287335" y="347599"/>
            <a:ext cx="483234" cy="192405"/>
          </a:xfrm>
          <a:prstGeom prst="rect">
            <a:avLst/>
          </a:prstGeom>
          <a:solidFill>
            <a:srgbClr val="5B9BD4"/>
          </a:solidFill>
        </xdr:spPr>
        <xdr:txBody>
          <a:bodyPr wrap="square" lIns="0" tIns="0" rIns="0" bIns="0" rtlCol="0">
            <a:noAutofit/>
          </a:bodyPr>
          <a:lstStyle/>
          <a:p>
            <a:pPr marL="155575"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44.9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box 62">
            <a:extLst>
              <a:ext uri="{FF2B5EF4-FFF2-40B4-BE49-F238E27FC236}">
                <a16:creationId xmlns:a16="http://schemas.microsoft.com/office/drawing/2014/main" id="{C1450478-188D-3769-BBC6-313E47304F08}"/>
              </a:ext>
            </a:extLst>
          </xdr:cNvPr>
          <xdr:cNvSpPr txBox="1"/>
        </xdr:nvSpPr>
        <xdr:spPr>
          <a:xfrm>
            <a:off x="2283269" y="347599"/>
            <a:ext cx="436880" cy="192405"/>
          </a:xfrm>
          <a:prstGeom prst="rect">
            <a:avLst/>
          </a:prstGeom>
          <a:solidFill>
            <a:srgbClr val="E7E6E6"/>
          </a:solidFill>
        </xdr:spPr>
        <xdr:txBody>
          <a:bodyPr wrap="square" lIns="0" tIns="0" rIns="0" bIns="0" rtlCol="0">
            <a:noAutofit/>
          </a:bodyPr>
          <a:lstStyle/>
          <a:p>
            <a:pPr marL="154305"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39.0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Textbox 63">
            <a:extLst>
              <a:ext uri="{FF2B5EF4-FFF2-40B4-BE49-F238E27FC236}">
                <a16:creationId xmlns:a16="http://schemas.microsoft.com/office/drawing/2014/main" id="{F89DCB87-F4A4-DC86-B036-E92449FAD498}"/>
              </a:ext>
            </a:extLst>
          </xdr:cNvPr>
          <xdr:cNvSpPr txBox="1"/>
        </xdr:nvSpPr>
        <xdr:spPr>
          <a:xfrm>
            <a:off x="1775015" y="347599"/>
            <a:ext cx="530860" cy="192405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8.7</a:t>
            </a:r>
            <a:r>
              <a:rPr lang="it-IT" sz="900" b="1" kern="150" spc="35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37.1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1" name="Textbox 64">
            <a:extLst>
              <a:ext uri="{FF2B5EF4-FFF2-40B4-BE49-F238E27FC236}">
                <a16:creationId xmlns:a16="http://schemas.microsoft.com/office/drawing/2014/main" id="{8FA043D1-6D6F-A17A-CA22-7D9925A7E53B}"/>
              </a:ext>
            </a:extLst>
          </xdr:cNvPr>
          <xdr:cNvSpPr txBox="1"/>
        </xdr:nvSpPr>
        <xdr:spPr>
          <a:xfrm>
            <a:off x="4762" y="938911"/>
            <a:ext cx="441325" cy="192405"/>
          </a:xfrm>
          <a:prstGeom prst="rect">
            <a:avLst/>
          </a:prstGeom>
          <a:solidFill>
            <a:srgbClr val="1F4E79"/>
          </a:solidFill>
        </xdr:spPr>
        <xdr:txBody>
          <a:bodyPr wrap="square" lIns="0" tIns="0" rIns="0" bIns="0" rtlCol="0">
            <a:noAutofit/>
          </a:bodyPr>
          <a:lstStyle/>
          <a:p>
            <a:pPr marL="131445"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38.9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2" name="Textbox 65">
            <a:extLst>
              <a:ext uri="{FF2B5EF4-FFF2-40B4-BE49-F238E27FC236}">
                <a16:creationId xmlns:a16="http://schemas.microsoft.com/office/drawing/2014/main" id="{E35F6669-54CA-9D8F-D786-F92C628A21BC}"/>
              </a:ext>
            </a:extLst>
          </xdr:cNvPr>
          <xdr:cNvSpPr txBox="1"/>
        </xdr:nvSpPr>
        <xdr:spPr>
          <a:xfrm>
            <a:off x="1991423" y="938911"/>
            <a:ext cx="904177" cy="192405"/>
          </a:xfrm>
          <a:prstGeom prst="rect">
            <a:avLst/>
          </a:prstGeom>
          <a:solidFill>
            <a:srgbClr val="A9D18E"/>
          </a:solidFill>
        </xdr:spPr>
        <xdr:txBody>
          <a:bodyPr wrap="square" lIns="0" tIns="0" rIns="0" bIns="0" rtlCol="0">
            <a:noAutofit/>
          </a:bodyPr>
          <a:lstStyle/>
          <a:p>
            <a:pPr marL="273685" algn="just" hangingPunct="0">
              <a:lnSpc>
                <a:spcPct val="115000"/>
              </a:lnSpc>
              <a:spcBef>
                <a:spcPts val="225"/>
              </a:spcBef>
              <a:tabLst>
                <a:tab pos="667385" algn="l"/>
              </a:tabLst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63.9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3" name="Textbox 66">
            <a:extLst>
              <a:ext uri="{FF2B5EF4-FFF2-40B4-BE49-F238E27FC236}">
                <a16:creationId xmlns:a16="http://schemas.microsoft.com/office/drawing/2014/main" id="{2995062D-8C6C-395A-4C5F-193BFC01CD96}"/>
              </a:ext>
            </a:extLst>
          </xdr:cNvPr>
          <xdr:cNvSpPr txBox="1"/>
        </xdr:nvSpPr>
        <xdr:spPr>
          <a:xfrm>
            <a:off x="1770443" y="938911"/>
            <a:ext cx="218440" cy="192405"/>
          </a:xfrm>
          <a:prstGeom prst="rect">
            <a:avLst/>
          </a:prstGeom>
          <a:solidFill>
            <a:srgbClr val="B4C6E7"/>
          </a:solidFill>
        </xdr:spPr>
        <xdr:txBody>
          <a:bodyPr wrap="square" lIns="0" tIns="0" rIns="0" bIns="0" rtlCol="0">
            <a:noAutofit/>
          </a:bodyPr>
          <a:lstStyle/>
          <a:p>
            <a:pPr marL="13970"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20.9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Textbox 67">
            <a:extLst>
              <a:ext uri="{FF2B5EF4-FFF2-40B4-BE49-F238E27FC236}">
                <a16:creationId xmlns:a16="http://schemas.microsoft.com/office/drawing/2014/main" id="{32A14EA8-BDA1-54D1-BC28-850DCB1D6651}"/>
              </a:ext>
            </a:extLst>
          </xdr:cNvPr>
          <xdr:cNvSpPr txBox="1"/>
        </xdr:nvSpPr>
        <xdr:spPr>
          <a:xfrm>
            <a:off x="1287335" y="938911"/>
            <a:ext cx="483234" cy="192405"/>
          </a:xfrm>
          <a:prstGeom prst="rect">
            <a:avLst/>
          </a:prstGeom>
          <a:solidFill>
            <a:srgbClr val="E7E6E6"/>
          </a:solidFill>
        </xdr:spPr>
        <xdr:txBody>
          <a:bodyPr wrap="square" lIns="0" tIns="0" rIns="0" bIns="0" rtlCol="0">
            <a:noAutofit/>
          </a:bodyPr>
          <a:lstStyle/>
          <a:p>
            <a:pPr marL="149860"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40.3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Textbox 68">
            <a:extLst>
              <a:ext uri="{FF2B5EF4-FFF2-40B4-BE49-F238E27FC236}">
                <a16:creationId xmlns:a16="http://schemas.microsoft.com/office/drawing/2014/main" id="{2B3C7FBF-F260-75BC-15DE-AFEB16461CF0}"/>
              </a:ext>
            </a:extLst>
          </xdr:cNvPr>
          <xdr:cNvSpPr txBox="1"/>
        </xdr:nvSpPr>
        <xdr:spPr>
          <a:xfrm>
            <a:off x="965771" y="938911"/>
            <a:ext cx="321945" cy="192405"/>
          </a:xfrm>
          <a:prstGeom prst="rect">
            <a:avLst/>
          </a:prstGeom>
          <a:solidFill>
            <a:srgbClr val="FFD966"/>
          </a:solidFill>
        </xdr:spPr>
        <xdr:txBody>
          <a:bodyPr wrap="square" lIns="0" tIns="0" rIns="0" bIns="0" rtlCol="0">
            <a:noAutofit/>
          </a:bodyPr>
          <a:lstStyle/>
          <a:p>
            <a:pPr marL="76835"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29.2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Textbox 69">
            <a:extLst>
              <a:ext uri="{FF2B5EF4-FFF2-40B4-BE49-F238E27FC236}">
                <a16:creationId xmlns:a16="http://schemas.microsoft.com/office/drawing/2014/main" id="{39AA089D-4AF0-D300-A23E-577952041AA4}"/>
              </a:ext>
            </a:extLst>
          </xdr:cNvPr>
          <xdr:cNvSpPr txBox="1"/>
        </xdr:nvSpPr>
        <xdr:spPr>
          <a:xfrm>
            <a:off x="4762" y="347599"/>
            <a:ext cx="1273810" cy="192405"/>
          </a:xfrm>
          <a:prstGeom prst="rect">
            <a:avLst/>
          </a:prstGeom>
          <a:solidFill>
            <a:srgbClr val="1F4E79"/>
          </a:solidFill>
        </xdr:spPr>
        <xdr:txBody>
          <a:bodyPr wrap="square" lIns="0" tIns="0" rIns="0" bIns="0" rtlCol="0">
            <a:noAutofit/>
          </a:bodyPr>
          <a:lstStyle/>
          <a:p>
            <a:pPr marL="22860" algn="ctr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1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112.2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Textbox 70">
            <a:extLst>
              <a:ext uri="{FF2B5EF4-FFF2-40B4-BE49-F238E27FC236}">
                <a16:creationId xmlns:a16="http://schemas.microsoft.com/office/drawing/2014/main" id="{AA03F83E-0CE9-9460-8773-984FBDDFD5B2}"/>
              </a:ext>
            </a:extLst>
          </xdr:cNvPr>
          <xdr:cNvSpPr txBox="1"/>
        </xdr:nvSpPr>
        <xdr:spPr>
          <a:xfrm>
            <a:off x="4762" y="1234566"/>
            <a:ext cx="298450" cy="192405"/>
          </a:xfrm>
          <a:prstGeom prst="rect">
            <a:avLst/>
          </a:prstGeom>
          <a:solidFill>
            <a:srgbClr val="1F4E79"/>
          </a:solidFill>
        </xdr:spPr>
        <xdr:txBody>
          <a:bodyPr wrap="square" lIns="0" tIns="0" rIns="0" bIns="0" rtlCol="0">
            <a:noAutofit/>
          </a:bodyPr>
          <a:lstStyle/>
          <a:p>
            <a:pPr marL="60325" algn="just" hangingPunct="0">
              <a:lnSpc>
                <a:spcPct val="115000"/>
              </a:lnSpc>
              <a:spcBef>
                <a:spcPts val="220"/>
              </a:spcBef>
            </a:pPr>
            <a:r>
              <a:rPr lang="it-IT" sz="900" b="1" kern="150" spc="-2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26.3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Textbox 71">
            <a:extLst>
              <a:ext uri="{FF2B5EF4-FFF2-40B4-BE49-F238E27FC236}">
                <a16:creationId xmlns:a16="http://schemas.microsoft.com/office/drawing/2014/main" id="{75F99BB4-A6FB-7B89-37B9-9132A032A3CE}"/>
              </a:ext>
            </a:extLst>
          </xdr:cNvPr>
          <xdr:cNvSpPr txBox="1"/>
        </xdr:nvSpPr>
        <xdr:spPr>
          <a:xfrm>
            <a:off x="1476311" y="1234566"/>
            <a:ext cx="1018059" cy="192405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 marL="13970" algn="just" hangingPunct="0">
              <a:lnSpc>
                <a:spcPct val="115000"/>
              </a:lnSpc>
              <a:spcBef>
                <a:spcPts val="220"/>
              </a:spcBef>
              <a:tabLst>
                <a:tab pos="406400" algn="l"/>
              </a:tabLst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18.2</a:t>
            </a:r>
            <a:r>
              <a:rPr lang="it-IT" sz="900" b="1" kern="15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	51.0</a:t>
            </a:r>
            <a:r>
              <a:rPr lang="it-IT" sz="900" b="1" kern="150" spc="23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Textbox 72">
            <a:extLst>
              <a:ext uri="{FF2B5EF4-FFF2-40B4-BE49-F238E27FC236}">
                <a16:creationId xmlns:a16="http://schemas.microsoft.com/office/drawing/2014/main" id="{0DB9A465-89E2-11C1-E4DD-304349763099}"/>
              </a:ext>
            </a:extLst>
          </xdr:cNvPr>
          <xdr:cNvSpPr txBox="1"/>
        </xdr:nvSpPr>
        <xdr:spPr>
          <a:xfrm>
            <a:off x="1037399" y="1234566"/>
            <a:ext cx="439420" cy="192405"/>
          </a:xfrm>
          <a:prstGeom prst="rect">
            <a:avLst/>
          </a:prstGeom>
          <a:solidFill>
            <a:srgbClr val="E7E6E6"/>
          </a:solidFill>
        </xdr:spPr>
        <xdr:txBody>
          <a:bodyPr wrap="square" lIns="0" tIns="0" rIns="0" bIns="0" rtlCol="0">
            <a:noAutofit/>
          </a:bodyPr>
          <a:lstStyle/>
          <a:p>
            <a:pPr marL="130810" algn="just" hangingPunct="0">
              <a:lnSpc>
                <a:spcPct val="115000"/>
              </a:lnSpc>
              <a:spcBef>
                <a:spcPts val="220"/>
              </a:spcBef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38.5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Textbox 73">
            <a:extLst>
              <a:ext uri="{FF2B5EF4-FFF2-40B4-BE49-F238E27FC236}">
                <a16:creationId xmlns:a16="http://schemas.microsoft.com/office/drawing/2014/main" id="{21BD832B-1D4A-1749-3861-DC290109FF61}"/>
              </a:ext>
            </a:extLst>
          </xdr:cNvPr>
          <xdr:cNvSpPr txBox="1"/>
        </xdr:nvSpPr>
        <xdr:spPr>
          <a:xfrm>
            <a:off x="714311" y="1234566"/>
            <a:ext cx="323215" cy="192405"/>
          </a:xfrm>
          <a:prstGeom prst="rect">
            <a:avLst/>
          </a:prstGeom>
          <a:solidFill>
            <a:srgbClr val="FFD966"/>
          </a:solidFill>
        </xdr:spPr>
        <xdr:txBody>
          <a:bodyPr wrap="square" lIns="0" tIns="0" rIns="0" bIns="0" rtlCol="0">
            <a:noAutofit/>
          </a:bodyPr>
          <a:lstStyle/>
          <a:p>
            <a:pPr marL="73025" algn="just" hangingPunct="0">
              <a:lnSpc>
                <a:spcPct val="115000"/>
              </a:lnSpc>
              <a:spcBef>
                <a:spcPts val="220"/>
              </a:spcBef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28.7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Textbox 74">
            <a:extLst>
              <a:ext uri="{FF2B5EF4-FFF2-40B4-BE49-F238E27FC236}">
                <a16:creationId xmlns:a16="http://schemas.microsoft.com/office/drawing/2014/main" id="{2AAA636A-4CF9-12DC-949E-D9EB135FFBE2}"/>
              </a:ext>
            </a:extLst>
          </xdr:cNvPr>
          <xdr:cNvSpPr txBox="1"/>
        </xdr:nvSpPr>
        <xdr:spPr>
          <a:xfrm>
            <a:off x="302831" y="1234566"/>
            <a:ext cx="411480" cy="192405"/>
          </a:xfrm>
          <a:prstGeom prst="rect">
            <a:avLst/>
          </a:prstGeom>
          <a:solidFill>
            <a:srgbClr val="5B9BD4"/>
          </a:solidFill>
        </xdr:spPr>
        <xdr:txBody>
          <a:bodyPr wrap="square" lIns="0" tIns="0" rIns="0" bIns="0" rtlCol="0">
            <a:noAutofit/>
          </a:bodyPr>
          <a:lstStyle/>
          <a:p>
            <a:pPr marL="116205" algn="just" hangingPunct="0">
              <a:lnSpc>
                <a:spcPct val="115000"/>
              </a:lnSpc>
              <a:spcBef>
                <a:spcPts val="220"/>
              </a:spcBef>
            </a:pPr>
            <a:r>
              <a:rPr lang="it-IT" sz="900" b="1" kern="150" spc="-2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36.1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2" name="Textbox 75">
            <a:extLst>
              <a:ext uri="{FF2B5EF4-FFF2-40B4-BE49-F238E27FC236}">
                <a16:creationId xmlns:a16="http://schemas.microsoft.com/office/drawing/2014/main" id="{754EBEDC-6684-89AB-8D40-B8A2380D2D43}"/>
              </a:ext>
            </a:extLst>
          </xdr:cNvPr>
          <xdr:cNvSpPr txBox="1"/>
        </xdr:nvSpPr>
        <xdr:spPr>
          <a:xfrm>
            <a:off x="4762" y="643255"/>
            <a:ext cx="962660" cy="192405"/>
          </a:xfrm>
          <a:prstGeom prst="rect">
            <a:avLst/>
          </a:prstGeom>
          <a:solidFill>
            <a:srgbClr val="1F4E79"/>
          </a:solidFill>
        </xdr:spPr>
        <xdr:txBody>
          <a:bodyPr wrap="square" lIns="0" tIns="0" rIns="0" bIns="0" rtlCol="0">
            <a:noAutofit/>
          </a:bodyPr>
          <a:lstStyle/>
          <a:p>
            <a:pPr marL="27940" algn="ctr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84.9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3" name="Textbox 76">
            <a:extLst>
              <a:ext uri="{FF2B5EF4-FFF2-40B4-BE49-F238E27FC236}">
                <a16:creationId xmlns:a16="http://schemas.microsoft.com/office/drawing/2014/main" id="{AC81A0F3-39B3-9FF9-D46B-EEE04E8531C2}"/>
              </a:ext>
            </a:extLst>
          </xdr:cNvPr>
          <xdr:cNvSpPr txBox="1"/>
        </xdr:nvSpPr>
        <xdr:spPr>
          <a:xfrm>
            <a:off x="2692462" y="643255"/>
            <a:ext cx="950266" cy="192405"/>
          </a:xfrm>
          <a:prstGeom prst="rect">
            <a:avLst/>
          </a:prstGeom>
          <a:solidFill>
            <a:srgbClr val="A9D18E"/>
          </a:solidFill>
        </xdr:spPr>
        <xdr:txBody>
          <a:bodyPr wrap="square" lIns="0" tIns="0" rIns="0" bIns="0" rtlCol="0">
            <a:noAutofit/>
          </a:bodyPr>
          <a:lstStyle/>
          <a:p>
            <a:pPr marL="275590" algn="just" hangingPunct="0">
              <a:lnSpc>
                <a:spcPct val="115000"/>
              </a:lnSpc>
              <a:spcBef>
                <a:spcPts val="225"/>
              </a:spcBef>
              <a:tabLst>
                <a:tab pos="670560" algn="l"/>
              </a:tabLst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64.2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4" name="Textbox 77">
            <a:extLst>
              <a:ext uri="{FF2B5EF4-FFF2-40B4-BE49-F238E27FC236}">
                <a16:creationId xmlns:a16="http://schemas.microsoft.com/office/drawing/2014/main" id="{B013A361-A4FE-7C45-A1C9-216D56E6214C}"/>
              </a:ext>
            </a:extLst>
          </xdr:cNvPr>
          <xdr:cNvSpPr txBox="1"/>
        </xdr:nvSpPr>
        <xdr:spPr>
          <a:xfrm>
            <a:off x="2454719" y="643255"/>
            <a:ext cx="265430" cy="192405"/>
          </a:xfrm>
          <a:prstGeom prst="rect">
            <a:avLst/>
          </a:prstGeom>
          <a:solidFill>
            <a:srgbClr val="B4C6E7"/>
          </a:solidFill>
        </xdr:spPr>
        <xdr:txBody>
          <a:bodyPr wrap="square" lIns="0" tIns="0" rIns="0" bIns="0" rtlCol="0">
            <a:noAutofit/>
          </a:bodyPr>
          <a:lstStyle/>
          <a:p>
            <a:pPr marL="30480"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21.0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5" name="Textbox 78">
            <a:extLst>
              <a:ext uri="{FF2B5EF4-FFF2-40B4-BE49-F238E27FC236}">
                <a16:creationId xmlns:a16="http://schemas.microsoft.com/office/drawing/2014/main" id="{43628802-3A59-D548-77B1-791E77EA82AC}"/>
              </a:ext>
            </a:extLst>
          </xdr:cNvPr>
          <xdr:cNvSpPr txBox="1"/>
        </xdr:nvSpPr>
        <xdr:spPr>
          <a:xfrm>
            <a:off x="1988375" y="643255"/>
            <a:ext cx="466725" cy="192405"/>
          </a:xfrm>
          <a:prstGeom prst="rect">
            <a:avLst/>
          </a:prstGeom>
          <a:solidFill>
            <a:srgbClr val="E7E6E6"/>
          </a:solidFill>
        </xdr:spPr>
        <xdr:txBody>
          <a:bodyPr wrap="square" lIns="0" tIns="0" rIns="0" bIns="0" rtlCol="0">
            <a:noAutofit/>
          </a:bodyPr>
          <a:lstStyle/>
          <a:p>
            <a:pPr marL="142875"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41.4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6" name="Textbox 79">
            <a:extLst>
              <a:ext uri="{FF2B5EF4-FFF2-40B4-BE49-F238E27FC236}">
                <a16:creationId xmlns:a16="http://schemas.microsoft.com/office/drawing/2014/main" id="{C845E685-F8C7-F323-7061-F26310C45D8A}"/>
              </a:ext>
            </a:extLst>
          </xdr:cNvPr>
          <xdr:cNvSpPr txBox="1"/>
        </xdr:nvSpPr>
        <xdr:spPr>
          <a:xfrm>
            <a:off x="1662239" y="643255"/>
            <a:ext cx="326390" cy="192405"/>
          </a:xfrm>
          <a:prstGeom prst="rect">
            <a:avLst/>
          </a:prstGeom>
          <a:solidFill>
            <a:srgbClr val="FFD966"/>
          </a:solidFill>
        </xdr:spPr>
        <xdr:txBody>
          <a:bodyPr wrap="square" lIns="0" tIns="0" rIns="0" bIns="0" rtlCol="0">
            <a:noAutofit/>
          </a:bodyPr>
          <a:lstStyle/>
          <a:p>
            <a:pPr marL="63500" algn="just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30.1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7" name="Textbox 80">
            <a:extLst>
              <a:ext uri="{FF2B5EF4-FFF2-40B4-BE49-F238E27FC236}">
                <a16:creationId xmlns:a16="http://schemas.microsoft.com/office/drawing/2014/main" id="{6E00BB29-8187-E996-B90F-7876D9CA5466}"/>
              </a:ext>
            </a:extLst>
          </xdr:cNvPr>
          <xdr:cNvSpPr txBox="1"/>
        </xdr:nvSpPr>
        <xdr:spPr>
          <a:xfrm>
            <a:off x="965771" y="643255"/>
            <a:ext cx="696595" cy="192405"/>
          </a:xfrm>
          <a:prstGeom prst="rect">
            <a:avLst/>
          </a:prstGeom>
          <a:solidFill>
            <a:srgbClr val="5B9BD4"/>
          </a:solidFill>
        </xdr:spPr>
        <xdr:txBody>
          <a:bodyPr wrap="square" lIns="0" tIns="0" rIns="0" bIns="0" rtlCol="0">
            <a:noAutofit/>
          </a:bodyPr>
          <a:lstStyle/>
          <a:p>
            <a:pPr marL="11430" algn="ctr" hangingPunct="0">
              <a:lnSpc>
                <a:spcPct val="115000"/>
              </a:lnSpc>
              <a:spcBef>
                <a:spcPts val="225"/>
              </a:spcBef>
            </a:pPr>
            <a:r>
              <a:rPr lang="it-IT" sz="900" b="1" kern="150" spc="-2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59.6</a:t>
            </a:r>
            <a:endParaRPr lang="it-IT" sz="1050" kern="15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66675</xdr:colOff>
      <xdr:row>20</xdr:row>
      <xdr:rowOff>66675</xdr:rowOff>
    </xdr:to>
    <xdr:pic>
      <xdr:nvPicPr>
        <xdr:cNvPr id="38" name="Image 81">
          <a:extLst>
            <a:ext uri="{FF2B5EF4-FFF2-40B4-BE49-F238E27FC236}">
              <a16:creationId xmlns:a16="http://schemas.microsoft.com/office/drawing/2014/main" id="{19BBF199-6DE9-6158-A8AB-990E8CC8248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52900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66675</xdr:colOff>
      <xdr:row>20</xdr:row>
      <xdr:rowOff>66675</xdr:rowOff>
    </xdr:to>
    <xdr:pic>
      <xdr:nvPicPr>
        <xdr:cNvPr id="39" name="Image 82">
          <a:extLst>
            <a:ext uri="{FF2B5EF4-FFF2-40B4-BE49-F238E27FC236}">
              <a16:creationId xmlns:a16="http://schemas.microsoft.com/office/drawing/2014/main" id="{D692D146-6FD2-BC78-9716-412095C4D59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152900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2</xdr:col>
      <xdr:colOff>66675</xdr:colOff>
      <xdr:row>22</xdr:row>
      <xdr:rowOff>66675</xdr:rowOff>
    </xdr:to>
    <xdr:pic>
      <xdr:nvPicPr>
        <xdr:cNvPr id="40" name="Image 83">
          <a:extLst>
            <a:ext uri="{FF2B5EF4-FFF2-40B4-BE49-F238E27FC236}">
              <a16:creationId xmlns:a16="http://schemas.microsoft.com/office/drawing/2014/main" id="{AB93E869-50FA-3460-9EF1-B5377BC0A25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533900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66675</xdr:colOff>
      <xdr:row>22</xdr:row>
      <xdr:rowOff>66675</xdr:rowOff>
    </xdr:to>
    <xdr:pic>
      <xdr:nvPicPr>
        <xdr:cNvPr id="41" name="Image 84">
          <a:extLst>
            <a:ext uri="{FF2B5EF4-FFF2-40B4-BE49-F238E27FC236}">
              <a16:creationId xmlns:a16="http://schemas.microsoft.com/office/drawing/2014/main" id="{0DC9E6A4-7132-BE52-DF46-124ECA8965E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533900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2</xdr:col>
      <xdr:colOff>66675</xdr:colOff>
      <xdr:row>24</xdr:row>
      <xdr:rowOff>66675</xdr:rowOff>
    </xdr:to>
    <xdr:pic>
      <xdr:nvPicPr>
        <xdr:cNvPr id="42" name="Image 85">
          <a:extLst>
            <a:ext uri="{FF2B5EF4-FFF2-40B4-BE49-F238E27FC236}">
              <a16:creationId xmlns:a16="http://schemas.microsoft.com/office/drawing/2014/main" id="{F3F5F2AA-8556-4D68-C9A4-7DEF29A0BBD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914900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66675</xdr:colOff>
      <xdr:row>24</xdr:row>
      <xdr:rowOff>66675</xdr:rowOff>
    </xdr:to>
    <xdr:pic>
      <xdr:nvPicPr>
        <xdr:cNvPr id="43" name="Image 86">
          <a:extLst>
            <a:ext uri="{FF2B5EF4-FFF2-40B4-BE49-F238E27FC236}">
              <a16:creationId xmlns:a16="http://schemas.microsoft.com/office/drawing/2014/main" id="{31186CAD-66D6-BB6D-91C9-34D0EC0E8FF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914900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2</xdr:col>
      <xdr:colOff>66675</xdr:colOff>
      <xdr:row>26</xdr:row>
      <xdr:rowOff>66675</xdr:rowOff>
    </xdr:to>
    <xdr:pic>
      <xdr:nvPicPr>
        <xdr:cNvPr id="44" name="Image 87">
          <a:extLst>
            <a:ext uri="{FF2B5EF4-FFF2-40B4-BE49-F238E27FC236}">
              <a16:creationId xmlns:a16="http://schemas.microsoft.com/office/drawing/2014/main" id="{A737589E-6736-D61E-928C-87D7C1B5F09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26</xdr:row>
      <xdr:rowOff>0</xdr:rowOff>
    </xdr:from>
    <xdr:to>
      <xdr:col>3</xdr:col>
      <xdr:colOff>66675</xdr:colOff>
      <xdr:row>26</xdr:row>
      <xdr:rowOff>66675</xdr:rowOff>
    </xdr:to>
    <xdr:pic>
      <xdr:nvPicPr>
        <xdr:cNvPr id="45" name="Image 88">
          <a:extLst>
            <a:ext uri="{FF2B5EF4-FFF2-40B4-BE49-F238E27FC236}">
              <a16:creationId xmlns:a16="http://schemas.microsoft.com/office/drawing/2014/main" id="{001815D0-A4F3-B491-AD57-AB9A82114FF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295900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171450</xdr:colOff>
      <xdr:row>15</xdr:row>
      <xdr:rowOff>114300</xdr:rowOff>
    </xdr:from>
    <xdr:to>
      <xdr:col>11</xdr:col>
      <xdr:colOff>33112</xdr:colOff>
      <xdr:row>16</xdr:row>
      <xdr:rowOff>127005</xdr:rowOff>
    </xdr:to>
    <xdr:sp macro="" textlink="">
      <xdr:nvSpPr>
        <xdr:cNvPr id="47" name="Textbox 71">
          <a:extLst>
            <a:ext uri="{FF2B5EF4-FFF2-40B4-BE49-F238E27FC236}">
              <a16:creationId xmlns:a16="http://schemas.microsoft.com/office/drawing/2014/main" id="{B6CA862C-E84B-4A1D-8B22-C7154C74E2FA}"/>
            </a:ext>
          </a:extLst>
        </xdr:cNvPr>
        <xdr:cNvSpPr txBox="1"/>
      </xdr:nvSpPr>
      <xdr:spPr>
        <a:xfrm>
          <a:off x="8067675" y="3200400"/>
          <a:ext cx="1080862" cy="317505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 marL="13970" marR="0" lvl="0" indent="0" algn="just" defTabSz="914400" eaLnBrk="1" fontAlgn="auto" latinLnBrk="0" hangingPunct="0">
            <a:lnSpc>
              <a:spcPct val="115000"/>
            </a:lnSpc>
            <a:spcBef>
              <a:spcPts val="220"/>
            </a:spcBef>
            <a:spcAft>
              <a:spcPts val="0"/>
            </a:spcAft>
            <a:buClrTx/>
            <a:buSzTx/>
            <a:buFontTx/>
            <a:buNone/>
            <a:tabLst>
              <a:tab pos="406400" algn="l"/>
            </a:tabLst>
            <a:defRPr/>
          </a:pPr>
          <a:r>
            <a:rPr kumimoji="0" lang="it-IT" sz="900" b="1" i="0" u="none" strike="noStrike" kern="150" cap="none" spc="-20" normalizeH="0" baseline="0" noProof="0">
              <a:ln>
                <a:noFill/>
              </a:ln>
              <a:solidFill>
                <a:srgbClr val="40404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0,1</a:t>
          </a:r>
          <a:r>
            <a:rPr kumimoji="0" lang="it-IT" sz="900" b="1" i="0" u="none" strike="noStrike" kern="150" cap="none" spc="230" normalizeH="0" baseline="0" noProof="0">
              <a:ln>
                <a:noFill/>
              </a:ln>
              <a:solidFill>
                <a:srgbClr val="40404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kumimoji="0" lang="it-IT" sz="1050" b="0" i="0" u="none" strike="noStrike" kern="15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266700</xdr:colOff>
      <xdr:row>13</xdr:row>
      <xdr:rowOff>133350</xdr:rowOff>
    </xdr:from>
    <xdr:to>
      <xdr:col>12</xdr:col>
      <xdr:colOff>128362</xdr:colOff>
      <xdr:row>14</xdr:row>
      <xdr:rowOff>146055</xdr:rowOff>
    </xdr:to>
    <xdr:sp macro="" textlink="">
      <xdr:nvSpPr>
        <xdr:cNvPr id="49" name="Textbox 71">
          <a:extLst>
            <a:ext uri="{FF2B5EF4-FFF2-40B4-BE49-F238E27FC236}">
              <a16:creationId xmlns:a16="http://schemas.microsoft.com/office/drawing/2014/main" id="{57FA429E-72B3-42D1-B073-4F68585B5261}"/>
            </a:ext>
          </a:extLst>
        </xdr:cNvPr>
        <xdr:cNvSpPr txBox="1"/>
      </xdr:nvSpPr>
      <xdr:spPr>
        <a:xfrm>
          <a:off x="8772525" y="2724150"/>
          <a:ext cx="1080862" cy="317505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 marL="13970" marR="0" lvl="0" indent="0" algn="just" defTabSz="914400" eaLnBrk="1" fontAlgn="auto" latinLnBrk="0" hangingPunct="0">
            <a:lnSpc>
              <a:spcPct val="115000"/>
            </a:lnSpc>
            <a:spcBef>
              <a:spcPts val="220"/>
            </a:spcBef>
            <a:spcAft>
              <a:spcPts val="0"/>
            </a:spcAft>
            <a:buClrTx/>
            <a:buSzTx/>
            <a:buFontTx/>
            <a:buNone/>
            <a:tabLst>
              <a:tab pos="406400" algn="l"/>
            </a:tabLst>
            <a:defRPr/>
          </a:pPr>
          <a:r>
            <a:rPr kumimoji="0" lang="it-IT" sz="900" b="1" i="0" u="none" strike="noStrike" kern="150" cap="none" spc="-20" normalizeH="0" baseline="0" noProof="0">
              <a:ln>
                <a:noFill/>
              </a:ln>
              <a:solidFill>
                <a:srgbClr val="40404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0,6</a:t>
          </a:r>
          <a:endParaRPr kumimoji="0" lang="it-IT" sz="1050" b="0" i="0" u="none" strike="noStrike" kern="15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447675</xdr:colOff>
      <xdr:row>11</xdr:row>
      <xdr:rowOff>171450</xdr:rowOff>
    </xdr:from>
    <xdr:to>
      <xdr:col>13</xdr:col>
      <xdr:colOff>309337</xdr:colOff>
      <xdr:row>12</xdr:row>
      <xdr:rowOff>184155</xdr:rowOff>
    </xdr:to>
    <xdr:sp macro="" textlink="">
      <xdr:nvSpPr>
        <xdr:cNvPr id="51" name="Textbox 71">
          <a:extLst>
            <a:ext uri="{FF2B5EF4-FFF2-40B4-BE49-F238E27FC236}">
              <a16:creationId xmlns:a16="http://schemas.microsoft.com/office/drawing/2014/main" id="{5E57E326-2F04-433A-B31D-5425276F7932}"/>
            </a:ext>
          </a:extLst>
        </xdr:cNvPr>
        <xdr:cNvSpPr txBox="1"/>
      </xdr:nvSpPr>
      <xdr:spPr>
        <a:xfrm>
          <a:off x="9563100" y="2266950"/>
          <a:ext cx="1080862" cy="317505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 marL="13970" marR="0" lvl="0" indent="0" algn="just" defTabSz="914400" eaLnBrk="1" fontAlgn="auto" latinLnBrk="0" hangingPunct="0">
            <a:lnSpc>
              <a:spcPct val="115000"/>
            </a:lnSpc>
            <a:spcBef>
              <a:spcPts val="220"/>
            </a:spcBef>
            <a:spcAft>
              <a:spcPts val="0"/>
            </a:spcAft>
            <a:buClrTx/>
            <a:buSzTx/>
            <a:buFontTx/>
            <a:buNone/>
            <a:tabLst>
              <a:tab pos="406400" algn="l"/>
            </a:tabLst>
            <a:defRPr/>
          </a:pPr>
          <a:r>
            <a:rPr kumimoji="0" lang="it-IT" sz="900" b="1" i="0" u="none" strike="noStrike" kern="150" cap="none" spc="-20" normalizeH="0" baseline="0" noProof="0">
              <a:ln>
                <a:noFill/>
              </a:ln>
              <a:solidFill>
                <a:srgbClr val="40404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0,6</a:t>
          </a:r>
          <a:endParaRPr kumimoji="0" lang="it-IT" sz="1050" b="0" i="0" u="none" strike="noStrike" kern="15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7</xdr:row>
      <xdr:rowOff>1</xdr:rowOff>
    </xdr:from>
    <xdr:to>
      <xdr:col>14</xdr:col>
      <xdr:colOff>481215</xdr:colOff>
      <xdr:row>16</xdr:row>
      <xdr:rowOff>57151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9C182A0-1788-4BC4-F93D-B6663CD2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1" y="1333501"/>
          <a:ext cx="7796414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609599</xdr:colOff>
      <xdr:row>10</xdr:row>
      <xdr:rowOff>0</xdr:rowOff>
    </xdr:from>
    <xdr:to>
      <xdr:col>14</xdr:col>
      <xdr:colOff>257018</xdr:colOff>
      <xdr:row>25</xdr:row>
      <xdr:rowOff>144780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A224ACB-9E84-4541-9F1A-20525D12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9" y="1844040"/>
          <a:ext cx="5743419" cy="288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480060</xdr:colOff>
      <xdr:row>10</xdr:row>
      <xdr:rowOff>144780</xdr:rowOff>
    </xdr:from>
    <xdr:to>
      <xdr:col>21</xdr:col>
      <xdr:colOff>53340</xdr:colOff>
      <xdr:row>44</xdr:row>
      <xdr:rowOff>22860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3" name="Grafico 2">
              <a:extLst>
                <a:ext uri="{FF2B5EF4-FFF2-40B4-BE49-F238E27FC236}">
                  <a16:creationId xmlns:a16="http://schemas.microsoft.com/office/drawing/2014/main" id="{91AFE237-A5E1-884B-AA65-B32BF35A08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576060" y="2049780"/>
              <a:ext cx="6278880" cy="63550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458106</xdr:colOff>
      <xdr:row>5</xdr:row>
      <xdr:rowOff>571500</xdr:rowOff>
    </xdr:from>
    <xdr:to>
      <xdr:col>20</xdr:col>
      <xdr:colOff>586739</xdr:colOff>
      <xdr:row>26</xdr:row>
      <xdr:rowOff>137887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FB7FBF9-C6F2-46F4-81CC-22B46AD18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923924</xdr:colOff>
      <xdr:row>4</xdr:row>
      <xdr:rowOff>133350</xdr:rowOff>
    </xdr:from>
    <xdr:to>
      <xdr:col>11</xdr:col>
      <xdr:colOff>342899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C7C8A2E-8C91-4DB4-8F1B-04F6B4F3C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962024</xdr:colOff>
      <xdr:row>39</xdr:row>
      <xdr:rowOff>133350</xdr:rowOff>
    </xdr:from>
    <xdr:to>
      <xdr:col>13</xdr:col>
      <xdr:colOff>600074</xdr:colOff>
      <xdr:row>71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13E507B-0951-446F-8A0E-E2F3EDB59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7</xdr:row>
      <xdr:rowOff>9525</xdr:rowOff>
    </xdr:from>
    <xdr:to>
      <xdr:col>18</xdr:col>
      <xdr:colOff>409575</xdr:colOff>
      <xdr:row>35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F9012F7-6C50-4049-9E9A-5EA9D896E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outlook.office.com/owa/wopi/files/280aa2da-8af0-4882-a1eb-00aa7fecb548@inapp.gov.it/AAMkADI4MGFhMmRhLThhZjAtNDg4Mi1hMWViLTAwYWE3ZmVjYjU0OABGAAAAAADgGJ9KBusJSaA3o0LBgHGQBwBgvfpTLKdZTbi9Yb.o35nCAAAAAAEMAABgvfpTLKdZTbi9Yb.o35nCAAXUSHq6AAABEgAQAL1FsohXwp9Jm.0ye1QgpCE=_.ABRFNTm3AgBAQAAAAA=/WOPIServiceId_FP_EXCHANGE_ORGID/WOPIUserId_e7898597-a12e-41eb-aad1-43fd6593c047/EmmanGrafici(15mag24).xlsx" TargetMode="External"/><Relationship Id="rId2" Type="http://schemas.microsoft.com/office/2019/04/relationships/externalLinkLongPath" Target="https://outlook.office.com/owa/wopi/files/280aa2da-8af0-4882-a1eb-00aa7fecb548@inapp.gov.it/AAMkADI4MGFhMmRhLThhZjAtNDg4Mi1hMWViLTAwYWE3ZmVjYjU0OABGAAAAAADgGJ9KBusJSaA3o0LBgHGQBwBgvfpTLKdZTbi9Yb.o35nCAAAAAAEMAABgvfpTLKdZTbi9Yb.o35nCAAXUSHq6AAABEgAQAL1FsohXwp9Jm.0ye1QgpCE=_.ABRFNTm3AgBAQAAAAA=/WOPIServiceId_FP_EXCHANGE_ORGID/WOPIUserId_e7898597-a12e-41eb-aad1-43fd6593c047/EmmanGrafici(15mag24).xlsx?33D033D9" TargetMode="External"/><Relationship Id="rId1" Type="http://schemas.openxmlformats.org/officeDocument/2006/relationships/externalLinkPath" Target="file:///\\33D033D9\EmmanGrafici(15mag24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inapp-my.sharepoint.com/personal/p_paniccio_inapp_org/Documents/Desktop/Monitoraggio%202022-23%20pezzo/Dati/Allegato%20Monitoraggio%20Sistema%20Duale%202022-23%20mag2024%20.xls" TargetMode="External"/><Relationship Id="rId1" Type="http://schemas.openxmlformats.org/officeDocument/2006/relationships/externalLinkPath" Target="https://o365inapp-my.sharepoint.com/personal/p_paniccio_inapp_org/Documents/Desktop/Monitoraggio%202022-23%20pezzo/Dati/Allegato%20Monitoraggio%20Sistema%20Duale%202022-23%20mag2024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utti Dati e linea 2014-22"/>
      <sheetName val="Tipol-Circoscr I anno"/>
      <sheetName val="IeFP su popolazione"/>
      <sheetName val="Duale"/>
      <sheetName val="Duale bis"/>
      <sheetName val="14enni"/>
    </sheetNames>
    <sheetDataSet>
      <sheetData sheetId="0">
        <row r="97">
          <cell r="F97" t="str">
            <v>IF (I-IV)</v>
          </cell>
          <cell r="G97" t="str">
            <v>S. Integrativa (I-III)</v>
          </cell>
          <cell r="H97" t="str">
            <v>S. Complementare (I-IV)</v>
          </cell>
          <cell r="I97" t="str">
            <v>Nuova Suss (I-IV)</v>
          </cell>
        </row>
        <row r="105">
          <cell r="E105" t="str">
            <v>2017-18</v>
          </cell>
          <cell r="F105">
            <v>151671</v>
          </cell>
          <cell r="G105">
            <v>137258</v>
          </cell>
          <cell r="H105">
            <v>20025</v>
          </cell>
          <cell r="I105"/>
        </row>
        <row r="106">
          <cell r="E106" t="str">
            <v>2018-19</v>
          </cell>
          <cell r="F106">
            <v>155619</v>
          </cell>
          <cell r="G106">
            <v>114027</v>
          </cell>
          <cell r="H106">
            <v>12732</v>
          </cell>
          <cell r="I106">
            <v>5687</v>
          </cell>
        </row>
        <row r="107">
          <cell r="E107" t="str">
            <v>2019-20</v>
          </cell>
          <cell r="F107">
            <v>157339</v>
          </cell>
          <cell r="G107">
            <v>66437</v>
          </cell>
          <cell r="H107">
            <v>7612</v>
          </cell>
          <cell r="I107">
            <v>18806</v>
          </cell>
        </row>
        <row r="108">
          <cell r="E108" t="str">
            <v>2020-21</v>
          </cell>
          <cell r="F108">
            <v>151641</v>
          </cell>
          <cell r="G108">
            <v>35286</v>
          </cell>
          <cell r="H108">
            <v>2441</v>
          </cell>
          <cell r="I108">
            <v>33663</v>
          </cell>
        </row>
        <row r="109">
          <cell r="E109" t="str">
            <v>2021-22</v>
          </cell>
          <cell r="F109">
            <v>158096</v>
          </cell>
          <cell r="G109">
            <v>18268</v>
          </cell>
          <cell r="H109">
            <v>836</v>
          </cell>
          <cell r="I109">
            <v>51372</v>
          </cell>
        </row>
        <row r="110">
          <cell r="E110" t="str">
            <v>2022-23</v>
          </cell>
          <cell r="F110">
            <v>157197</v>
          </cell>
          <cell r="G110">
            <v>8448</v>
          </cell>
          <cell r="H110">
            <v>158</v>
          </cell>
          <cell r="I110">
            <v>44637</v>
          </cell>
        </row>
      </sheetData>
      <sheetData sheetId="1">
        <row r="36">
          <cell r="C36" t="str">
            <v>Istituzioni Formative</v>
          </cell>
          <cell r="D36" t="str">
            <v>IP nuova sussidiarietà</v>
          </cell>
        </row>
        <row r="37">
          <cell r="B37" t="str">
            <v>Nord-Ovest</v>
          </cell>
          <cell r="C37">
            <v>24261</v>
          </cell>
          <cell r="D37">
            <v>5295</v>
          </cell>
        </row>
        <row r="38">
          <cell r="B38" t="str">
            <v>Nord-Est</v>
          </cell>
          <cell r="C38">
            <v>12044</v>
          </cell>
          <cell r="D38">
            <v>2889</v>
          </cell>
        </row>
        <row r="39">
          <cell r="B39" t="str">
            <v>Centro</v>
          </cell>
          <cell r="C39">
            <v>4851</v>
          </cell>
          <cell r="D39">
            <v>4012</v>
          </cell>
        </row>
        <row r="40">
          <cell r="B40" t="str">
            <v>Sud</v>
          </cell>
          <cell r="C40">
            <v>2745</v>
          </cell>
          <cell r="D40">
            <v>1827</v>
          </cell>
        </row>
        <row r="41">
          <cell r="B41" t="str">
            <v>Isole</v>
          </cell>
          <cell r="C41">
            <v>8770</v>
          </cell>
          <cell r="D41">
            <v>333</v>
          </cell>
        </row>
        <row r="42">
          <cell r="B42" t="str">
            <v>Totale</v>
          </cell>
          <cell r="C42">
            <v>52671</v>
          </cell>
          <cell r="D42">
            <v>14356</v>
          </cell>
        </row>
      </sheetData>
      <sheetData sheetId="2"/>
      <sheetData sheetId="3"/>
      <sheetData sheetId="4">
        <row r="29">
          <cell r="F29" t="str">
            <v>Valle D'Aosta</v>
          </cell>
          <cell r="G29">
            <v>100</v>
          </cell>
        </row>
        <row r="30">
          <cell r="F30" t="str">
            <v>Emilia Romagna</v>
          </cell>
          <cell r="G30">
            <v>100</v>
          </cell>
        </row>
        <row r="31">
          <cell r="F31" t="str">
            <v>Toscana</v>
          </cell>
          <cell r="G31">
            <v>100</v>
          </cell>
        </row>
        <row r="32">
          <cell r="F32" t="str">
            <v>Marche</v>
          </cell>
          <cell r="G32">
            <v>100</v>
          </cell>
        </row>
        <row r="33">
          <cell r="F33" t="str">
            <v>Molise</v>
          </cell>
          <cell r="G33">
            <v>100</v>
          </cell>
        </row>
        <row r="34">
          <cell r="F34" t="str">
            <v>Campania</v>
          </cell>
          <cell r="G34">
            <v>100</v>
          </cell>
        </row>
        <row r="35">
          <cell r="F35" t="str">
            <v>Sardegna</v>
          </cell>
          <cell r="G35">
            <v>98.94736842105263</v>
          </cell>
        </row>
        <row r="36">
          <cell r="F36" t="str">
            <v>Lombardia</v>
          </cell>
          <cell r="G36">
            <v>98.395411311987218</v>
          </cell>
        </row>
        <row r="37">
          <cell r="F37" t="str">
            <v>Abruzzo</v>
          </cell>
          <cell r="G37">
            <v>95.041322314049594</v>
          </cell>
        </row>
        <row r="38">
          <cell r="F38" t="str">
            <v>Friuli Venezia Giulia</v>
          </cell>
          <cell r="G38">
            <v>72.888402625820575</v>
          </cell>
        </row>
        <row r="39">
          <cell r="F39" t="str">
            <v>Sicilia</v>
          </cell>
          <cell r="G39">
            <v>70.72998231876737</v>
          </cell>
        </row>
        <row r="40">
          <cell r="F40" t="str">
            <v>Veneto</v>
          </cell>
          <cell r="G40">
            <v>60.009048863864869</v>
          </cell>
        </row>
        <row r="41">
          <cell r="F41" t="str">
            <v>Umbria</v>
          </cell>
          <cell r="G41">
            <v>59.529147982062781</v>
          </cell>
        </row>
        <row r="42">
          <cell r="F42" t="str">
            <v>Calabria</v>
          </cell>
          <cell r="G42">
            <v>44.966442953020135</v>
          </cell>
        </row>
        <row r="43">
          <cell r="F43" t="str">
            <v>Piemonte</v>
          </cell>
          <cell r="G43">
            <v>25.81409117821196</v>
          </cell>
        </row>
        <row r="44">
          <cell r="F44" t="str">
            <v>Liguria</v>
          </cell>
          <cell r="G44">
            <v>21.860848085631947</v>
          </cell>
        </row>
        <row r="45">
          <cell r="F45" t="str">
            <v>Puglia</v>
          </cell>
          <cell r="G45">
            <v>19.230769230769234</v>
          </cell>
        </row>
        <row r="46">
          <cell r="F46" t="str">
            <v>Lazio</v>
          </cell>
          <cell r="G46">
            <v>15.796598697013284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Tab1 Iscritti SistDuale "/>
      <sheetName val="Tab2 Iscritti SistDualeOrd "/>
      <sheetName val="Tab3 Iscritti SistDualePNRR"/>
      <sheetName val="Tab4 Iscritti IF SistDualeC"/>
      <sheetName val="Tab5 Iscritti IF SistDualeC"/>
      <sheetName val="Tab6Iscritti IF SistDuale"/>
      <sheetName val="Tab7 Iscritti IFDualeOrd"/>
      <sheetName val="Tab8 Iscritti IF DualePNRR"/>
      <sheetName val="Tab9 IscrittiNuovaSusSistDuale"/>
      <sheetName val="Tab10 IscrittiNuovaSusSistDuale"/>
      <sheetName val="Tab11 IscrittiNuovaSus SistDua"/>
      <sheetName val="Tab12IscrittiNuovaSuss DualeOrd"/>
      <sheetName val="Tab13IscrittiNuovaSusDualePNRR"/>
      <sheetName val="Tab14 Iscritti I IF RegDuale"/>
      <sheetName val="Tab15.1 Iscritti II IF RegDuale"/>
      <sheetName val="Tab15.2 Iscriti II IF RegDuale"/>
      <sheetName val="Tab15.3 Iscritti II IF RegDua"/>
      <sheetName val="Tab16.1 IscrittiIII IF RegDuale"/>
      <sheetName val="Tab16.2 Iscritti III IF RegD"/>
      <sheetName val="Tab16.3 Iscritti III IF RegD"/>
      <sheetName val="Tab17.1 Iscritti IV IF RegD"/>
      <sheetName val="Tab17.2 Iscritti IV IF RegD"/>
      <sheetName val="Tab17.3 Iscritti IV IF RegD"/>
      <sheetName val="Tab18 Iscritti I NSus RegDua"/>
      <sheetName val="Tab19 Iscritti II NSus RegD"/>
      <sheetName val="Tab20.1 Iscritti III NSusRegD"/>
      <sheetName val="Tab20.2 Iscritti III NSusRegD"/>
      <sheetName val="Tab20.3 Iscritti III NSusReg"/>
      <sheetName val="Tab21 Iscritti IV NSuSRegD"/>
      <sheetName val="Tab22.1 I-III IF ReFigD"/>
      <sheetName val="Tab22.2 I-III IF ReFigD"/>
      <sheetName val="Tab23.1 I-III IF ReFigD%"/>
      <sheetName val="Tab23.2 I-III IF ReFigD%"/>
      <sheetName val="Tab24.1 Iscritti IV IF reg Vec"/>
      <sheetName val="Tab24.2 Iscritti IV IF regNR"/>
      <sheetName val="Tab25.1 Iscritti IV IF reg % V"/>
      <sheetName val="Tab25.2 Iscritti IV IF reg % NR"/>
      <sheetName val="Tab26.1 I-III NSusReFigD "/>
      <sheetName val="Tab26.2 I-III NSus ReFigD"/>
      <sheetName val="Tab27.1 I-III NSus ReFigD%"/>
      <sheetName val="Tab27.2 I-III Nsus ReFigD%"/>
      <sheetName val="Tab28.1 Iscritti IV Nsus reg"/>
      <sheetName val="Tab28.2 Iscritti IV NSus reg% "/>
      <sheetName val="Tab29.1 IscrI-III IF FigVn"/>
      <sheetName val="Tab29.2 IscrI-III IF FigNR"/>
      <sheetName val="Tab30.1 IscrI-III IF FigVn"/>
      <sheetName val="Tab30.2 IscrI-III IF FigNR"/>
      <sheetName val="Tab31.1 IscrIV IF Fig vec"/>
      <sheetName val="Tab31.2 IscrIV IF Fig NR"/>
      <sheetName val="Tab33.1 IscrI-III NSus FigVn"/>
      <sheetName val="Tab33.2 IscrI-III NSus FigNR"/>
      <sheetName val="Tab34.1 Iscr I-III NSus FigVec"/>
      <sheetName val="Tab34.2 IscrI-III Nsus FigNR"/>
      <sheetName val="Tab35 IscrIV NSus Fig NR"/>
      <sheetName val="Tabella 36.1 qualReg"/>
      <sheetName val="Tabella 36.2 qualReg vecc"/>
      <sheetName val="Tabella 36.3 qualReg NR"/>
      <sheetName val="Tabella 37.1qualFig Vecc"/>
      <sheetName val="Tabella 37.2 qualFig NR"/>
      <sheetName val="Tabella 38.1 QualFigReg Vec"/>
      <sheetName val="Tabella 38.2 QualFigReg NR"/>
      <sheetName val="Tabella 39.1 QualFigRegV % "/>
      <sheetName val="Tabella 39.2 QualFigRegN %"/>
      <sheetName val="Tabella 40.1 QualFigReg Ord Vec"/>
      <sheetName val="Tabella 40.2 QualFigReg Ord NR"/>
      <sheetName val="Tabella 41.1 QualFigReg ord V %"/>
      <sheetName val="Tabella 41.2 QualFigReg ord N %"/>
      <sheetName val="Tabella 42.1 QualFigReg PNRR v"/>
      <sheetName val="Tabella 42.2 QualFigReg PNRR n"/>
      <sheetName val="Tabella 43.1 QualFigReg Pnrr V"/>
      <sheetName val="Tabella 43.2 QualFigReg Pnrr N"/>
      <sheetName val="Tabella 44.1 DipReg OrdPNRR "/>
      <sheetName val="Tabella 44.2 DipReg OrdPNRR"/>
      <sheetName val="Tabella 44.3 DipReg OrdPNRR "/>
      <sheetName val="Tabella 45.1 DipFig Vecc"/>
      <sheetName val="Tabella 45.2 DipFig NR"/>
      <sheetName val="Tab46.1 Diplomati IF RegFigOrdP"/>
      <sheetName val="Tab46.2 Diplomati IF RegFigOrdP"/>
      <sheetName val="Tab47.1 Dipl IF RegFigOrdPnrr %"/>
      <sheetName val="Tab47.2 Dipl IF RegFigOrdPnrr %"/>
      <sheetName val="Tab48 Promos IF I RegOrdPNRR "/>
      <sheetName val="Tab49.1 Promos IF II RegOrdPNRR"/>
      <sheetName val="Tab49.2 Promos IF II RegOrdPNRR"/>
      <sheetName val="Tab49.3 Promos IF II RegOrdP"/>
      <sheetName val="Tab50 Promos IF I RegOrdPNRR"/>
      <sheetName val="Tab51 Promos IF II FigurOrdPNRR"/>
      <sheetName val="Tabella 52.1 qualReg NSus"/>
      <sheetName val="Tabella 52.2 qualRegNSus vecc"/>
      <sheetName val="Tabella 52.3 qualRegNSus NR"/>
      <sheetName val="Tabella 53.1qualFigNSuss Vecc"/>
      <sheetName val="Tabella 53.2 qualFigNSuss NR"/>
      <sheetName val="Tabella 54.1 QualFigRegNsusVecc"/>
      <sheetName val="Tabella 54.2 QualFigRegNSus NR"/>
      <sheetName val="Tabella 55.1 QualFigRegNsusVe %"/>
      <sheetName val="Tabella 55.2 QualFigRegNSusNR %"/>
      <sheetName val="Tabella 56.1 QualFigRegNsusOrd "/>
      <sheetName val="Tabella 56.2 QualFigRegNsusOrd"/>
      <sheetName val="Tabella 57.1 QualFigRegNsusordv"/>
      <sheetName val="Tabella 57.2 QualFigRegNSusordN"/>
      <sheetName val="Tabella 58 QualFigRegNsus PNRR"/>
      <sheetName val="Tabella 59 QualFigRegNsuPnrr"/>
      <sheetName val="Tabella 60 DipRegNSus OrdPNRR N"/>
      <sheetName val="Tabella 61 DipFigNSussOrdPnrrNR"/>
      <sheetName val="Tab 62 Diplomati NSus RegFigOrd"/>
      <sheetName val="Tab 63 Dipl NSusRegFigOrd"/>
      <sheetName val="Tab64 Promos NSus I RegOrdPNR"/>
      <sheetName val="Tab65 Promos NSus II RegOrd"/>
      <sheetName val="Tab66 Promos Nsus I RegOrdPNR"/>
      <sheetName val="Tab67 Promos NSus II FigurOrd"/>
      <sheetName val="Tab68 Iscritti IFTS reg"/>
      <sheetName val="Tab69 PercMod"/>
    </sheetNames>
    <sheetDataSet>
      <sheetData sheetId="0"/>
      <sheetData sheetId="1"/>
      <sheetData sheetId="2"/>
      <sheetData sheetId="3"/>
      <sheetData sheetId="4">
        <row r="8">
          <cell r="B8">
            <v>4360</v>
          </cell>
        </row>
        <row r="9">
          <cell r="B9">
            <v>202</v>
          </cell>
        </row>
        <row r="10">
          <cell r="B10">
            <v>54208</v>
          </cell>
        </row>
        <row r="11">
          <cell r="B11">
            <v>11937</v>
          </cell>
        </row>
        <row r="12">
          <cell r="B12">
            <v>3331</v>
          </cell>
        </row>
        <row r="13">
          <cell r="B13">
            <v>531</v>
          </cell>
        </row>
        <row r="14">
          <cell r="B14">
            <v>7668</v>
          </cell>
        </row>
        <row r="15">
          <cell r="B15">
            <v>953</v>
          </cell>
        </row>
        <row r="16">
          <cell r="B16">
            <v>531</v>
          </cell>
        </row>
        <row r="17">
          <cell r="B17">
            <v>580</v>
          </cell>
        </row>
        <row r="18">
          <cell r="B18">
            <v>1867</v>
          </cell>
        </row>
        <row r="19">
          <cell r="B19">
            <v>345</v>
          </cell>
        </row>
        <row r="20">
          <cell r="B20">
            <v>194</v>
          </cell>
        </row>
        <row r="21">
          <cell r="B21">
            <v>1245</v>
          </cell>
        </row>
        <row r="22">
          <cell r="B22">
            <v>605</v>
          </cell>
        </row>
        <row r="23">
          <cell r="B23">
            <v>0</v>
          </cell>
        </row>
        <row r="24">
          <cell r="B24">
            <v>201</v>
          </cell>
        </row>
        <row r="25">
          <cell r="B25">
            <v>14001</v>
          </cell>
        </row>
        <row r="26">
          <cell r="B26">
            <v>1034</v>
          </cell>
        </row>
        <row r="27">
          <cell r="B27">
            <v>103793</v>
          </cell>
        </row>
        <row r="28">
          <cell r="B28">
            <v>59301</v>
          </cell>
        </row>
        <row r="29">
          <cell r="B29">
            <v>22936</v>
          </cell>
        </row>
        <row r="30">
          <cell r="B30">
            <v>3931</v>
          </cell>
        </row>
        <row r="31">
          <cell r="B31">
            <v>2590</v>
          </cell>
        </row>
        <row r="32">
          <cell r="B32">
            <v>15035</v>
          </cell>
        </row>
        <row r="33">
          <cell r="B33">
            <v>103793</v>
          </cell>
        </row>
      </sheetData>
      <sheetData sheetId="5"/>
      <sheetData sheetId="6"/>
      <sheetData sheetId="7"/>
      <sheetData sheetId="8"/>
      <sheetData sheetId="9">
        <row r="7">
          <cell r="B7">
            <v>0</v>
          </cell>
        </row>
        <row r="8">
          <cell r="B8">
            <v>0</v>
          </cell>
        </row>
        <row r="9">
          <cell r="B9">
            <v>1329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3229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115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4673</v>
          </cell>
        </row>
        <row r="27">
          <cell r="B27">
            <v>1329</v>
          </cell>
        </row>
        <row r="28">
          <cell r="B28">
            <v>0</v>
          </cell>
        </row>
        <row r="29">
          <cell r="B29">
            <v>3344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4673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5E40-298B-497F-96C6-C236AE9E6A14}">
  <dimension ref="A1:K20"/>
  <sheetViews>
    <sheetView tabSelected="1" workbookViewId="0">
      <selection activeCell="L30" sqref="L30"/>
    </sheetView>
  </sheetViews>
  <sheetFormatPr defaultRowHeight="15" x14ac:dyDescent="0.25"/>
  <cols>
    <col min="1" max="1" width="16.28515625" bestFit="1" customWidth="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20"/>
      <c r="B2" s="20"/>
      <c r="C2" s="20"/>
      <c r="D2" s="20"/>
      <c r="E2" s="20"/>
      <c r="F2" s="20"/>
      <c r="G2" s="20" t="s">
        <v>84</v>
      </c>
      <c r="H2" s="20"/>
      <c r="I2" s="20"/>
      <c r="J2" s="20"/>
      <c r="K2" s="20"/>
    </row>
    <row r="3" spans="1:1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5.75" thickBot="1" x14ac:dyDescent="0.3">
      <c r="A5" s="20" t="s">
        <v>0</v>
      </c>
      <c r="B5" s="21">
        <v>60625</v>
      </c>
      <c r="C5" s="20"/>
      <c r="D5" s="20"/>
      <c r="E5" s="20"/>
      <c r="F5" s="20"/>
      <c r="G5" s="20"/>
      <c r="H5" s="20"/>
      <c r="I5" s="20"/>
      <c r="J5" s="20"/>
      <c r="K5" s="20"/>
    </row>
    <row r="6" spans="1:11" ht="15.75" thickBot="1" x14ac:dyDescent="0.3">
      <c r="A6" s="20" t="s">
        <v>1</v>
      </c>
      <c r="B6" s="22">
        <v>47841</v>
      </c>
      <c r="C6" s="20"/>
      <c r="D6" s="20"/>
      <c r="E6" s="20"/>
      <c r="F6" s="20"/>
      <c r="G6" s="20"/>
      <c r="H6" s="20"/>
      <c r="I6" s="20"/>
      <c r="J6" s="20"/>
      <c r="K6" s="20"/>
    </row>
    <row r="7" spans="1:11" x14ac:dyDescent="0.25">
      <c r="A7" s="20" t="s">
        <v>2</v>
      </c>
      <c r="B7" s="42">
        <v>101974</v>
      </c>
      <c r="C7" s="20"/>
      <c r="D7" s="20"/>
      <c r="E7" s="20"/>
      <c r="F7" s="20"/>
      <c r="G7" s="20"/>
      <c r="H7" s="20"/>
      <c r="I7" s="20"/>
      <c r="J7" s="20"/>
      <c r="K7" s="20"/>
    </row>
    <row r="8" spans="1:11" x14ac:dyDescent="0.25">
      <c r="A8" s="20" t="s">
        <v>3</v>
      </c>
      <c r="B8" s="23">
        <v>210440</v>
      </c>
      <c r="C8" s="20"/>
      <c r="D8" s="20"/>
      <c r="E8" s="20"/>
      <c r="F8" s="20"/>
      <c r="G8" s="20"/>
      <c r="H8" s="20"/>
      <c r="I8" s="20"/>
      <c r="J8" s="20"/>
      <c r="K8" s="20"/>
    </row>
    <row r="9" spans="1:1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15.75" thickBot="1" x14ac:dyDescent="0.3">
      <c r="A13" s="20" t="s">
        <v>4</v>
      </c>
      <c r="B13" s="24">
        <v>108466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1:1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0641-0986-426F-A5FE-B16375F835E6}">
  <dimension ref="A3:Q28"/>
  <sheetViews>
    <sheetView topLeftCell="D3" workbookViewId="0">
      <selection activeCell="K5" sqref="K5"/>
    </sheetView>
  </sheetViews>
  <sheetFormatPr defaultColWidth="8.85546875" defaultRowHeight="12.75" x14ac:dyDescent="0.2"/>
  <cols>
    <col min="1" max="1" width="18" style="162" customWidth="1"/>
    <col min="2" max="16384" width="8.85546875" style="162"/>
  </cols>
  <sheetData>
    <row r="3" spans="1:17" x14ac:dyDescent="0.2">
      <c r="A3" s="610" t="s">
        <v>125</v>
      </c>
      <c r="B3" s="611" t="s">
        <v>36</v>
      </c>
      <c r="C3" s="611" t="s">
        <v>126</v>
      </c>
    </row>
    <row r="4" spans="1:17" ht="24.75" customHeight="1" x14ac:dyDescent="0.2">
      <c r="A4" s="610"/>
      <c r="B4" s="612"/>
      <c r="C4" s="613"/>
    </row>
    <row r="5" spans="1:17" x14ac:dyDescent="0.2">
      <c r="A5" s="165" t="s">
        <v>39</v>
      </c>
      <c r="B5" s="34">
        <v>5360</v>
      </c>
      <c r="C5" s="37">
        <v>2552</v>
      </c>
      <c r="K5" s="166"/>
      <c r="L5" s="166"/>
      <c r="M5" s="166"/>
      <c r="N5" s="166"/>
      <c r="O5" s="166"/>
      <c r="P5" s="166"/>
      <c r="Q5" s="166"/>
    </row>
    <row r="6" spans="1:17" x14ac:dyDescent="0.2">
      <c r="A6" s="165" t="s">
        <v>40</v>
      </c>
      <c r="B6" s="167">
        <v>80</v>
      </c>
      <c r="C6" s="37">
        <v>51</v>
      </c>
      <c r="J6" s="162" t="s">
        <v>207</v>
      </c>
    </row>
    <row r="7" spans="1:17" ht="15" x14ac:dyDescent="0.2">
      <c r="A7" s="165" t="s">
        <v>41</v>
      </c>
      <c r="B7" s="34">
        <v>17943</v>
      </c>
      <c r="C7" s="36">
        <v>1971</v>
      </c>
      <c r="J7" s="162" t="s">
        <v>208</v>
      </c>
    </row>
    <row r="8" spans="1:17" x14ac:dyDescent="0.2">
      <c r="A8" s="165" t="s">
        <v>42</v>
      </c>
      <c r="B8" s="34">
        <v>1704</v>
      </c>
      <c r="C8" s="37">
        <v>0</v>
      </c>
    </row>
    <row r="9" spans="1:17" x14ac:dyDescent="0.2">
      <c r="A9" s="165" t="s">
        <v>43</v>
      </c>
      <c r="B9" s="34">
        <v>1600</v>
      </c>
      <c r="C9" s="37">
        <v>0</v>
      </c>
    </row>
    <row r="10" spans="1:17" ht="15" x14ac:dyDescent="0.2">
      <c r="A10" s="165" t="s">
        <v>44</v>
      </c>
      <c r="B10" s="34">
        <v>7051</v>
      </c>
      <c r="C10" s="168">
        <v>430</v>
      </c>
    </row>
    <row r="11" spans="1:17" x14ac:dyDescent="0.2">
      <c r="A11" s="165" t="s">
        <v>45</v>
      </c>
      <c r="B11" s="34">
        <v>1689</v>
      </c>
      <c r="C11" s="37">
        <v>62</v>
      </c>
    </row>
    <row r="12" spans="1:17" x14ac:dyDescent="0.2">
      <c r="A12" s="165" t="s">
        <v>46</v>
      </c>
      <c r="B12" s="34">
        <v>878</v>
      </c>
      <c r="C12" s="37">
        <v>721</v>
      </c>
      <c r="J12" s="169"/>
    </row>
    <row r="13" spans="1:17" x14ac:dyDescent="0.2">
      <c r="A13" s="165" t="s">
        <v>47</v>
      </c>
      <c r="B13" s="167">
        <v>0</v>
      </c>
      <c r="C13" s="37">
        <v>2397</v>
      </c>
    </row>
    <row r="14" spans="1:17" ht="15" x14ac:dyDescent="0.2">
      <c r="A14" s="165" t="s">
        <v>48</v>
      </c>
      <c r="B14" s="167">
        <v>481</v>
      </c>
      <c r="C14" s="36">
        <v>1236</v>
      </c>
    </row>
    <row r="15" spans="1:17" x14ac:dyDescent="0.2">
      <c r="A15" s="165" t="s">
        <v>49</v>
      </c>
      <c r="B15" s="167">
        <v>267</v>
      </c>
      <c r="C15" s="37">
        <v>1051</v>
      </c>
    </row>
    <row r="16" spans="1:17" ht="15" x14ac:dyDescent="0.2">
      <c r="A16" s="165" t="s">
        <v>50</v>
      </c>
      <c r="B16" s="34">
        <v>138</v>
      </c>
      <c r="C16" s="36">
        <v>1533</v>
      </c>
    </row>
    <row r="17" spans="1:6" x14ac:dyDescent="0.2">
      <c r="A17" s="165" t="s">
        <v>51</v>
      </c>
      <c r="B17" s="34">
        <v>3965</v>
      </c>
      <c r="C17" s="37">
        <v>192</v>
      </c>
    </row>
    <row r="18" spans="1:6" ht="15" x14ac:dyDescent="0.2">
      <c r="A18" s="165" t="s">
        <v>52</v>
      </c>
      <c r="B18" s="34">
        <v>166</v>
      </c>
      <c r="C18" s="36">
        <v>770</v>
      </c>
    </row>
    <row r="19" spans="1:6" x14ac:dyDescent="0.2">
      <c r="A19" s="165" t="s">
        <v>53</v>
      </c>
      <c r="B19" s="34">
        <v>77</v>
      </c>
      <c r="C19" s="37">
        <v>213</v>
      </c>
    </row>
    <row r="20" spans="1:6" x14ac:dyDescent="0.2">
      <c r="A20" s="165" t="s">
        <v>54</v>
      </c>
      <c r="B20" s="167">
        <v>839</v>
      </c>
      <c r="C20" s="37">
        <v>844</v>
      </c>
    </row>
    <row r="21" spans="1:6" x14ac:dyDescent="0.2">
      <c r="A21" s="165" t="s">
        <v>55</v>
      </c>
      <c r="B21" s="34">
        <v>1462</v>
      </c>
      <c r="C21" s="37">
        <v>0</v>
      </c>
    </row>
    <row r="22" spans="1:6" x14ac:dyDescent="0.2">
      <c r="A22" s="165" t="s">
        <v>57</v>
      </c>
      <c r="B22" s="167">
        <v>201</v>
      </c>
      <c r="C22" s="37">
        <v>0</v>
      </c>
    </row>
    <row r="23" spans="1:6" x14ac:dyDescent="0.2">
      <c r="A23" s="165" t="s">
        <v>58</v>
      </c>
      <c r="B23" s="34">
        <v>8331</v>
      </c>
      <c r="C23" s="37">
        <v>333</v>
      </c>
    </row>
    <row r="24" spans="1:6" x14ac:dyDescent="0.2">
      <c r="A24" s="170" t="s">
        <v>59</v>
      </c>
      <c r="B24" s="167">
        <v>439</v>
      </c>
      <c r="C24" s="37">
        <v>0</v>
      </c>
    </row>
    <row r="25" spans="1:6" x14ac:dyDescent="0.2">
      <c r="A25" s="171" t="s">
        <v>60</v>
      </c>
      <c r="B25" s="172">
        <v>52671</v>
      </c>
      <c r="C25" s="173">
        <f t="shared" ref="C25" si="0">SUM(C4:C24)</f>
        <v>14356</v>
      </c>
      <c r="E25" s="174">
        <f>SUM(B25:D25)</f>
        <v>67027</v>
      </c>
      <c r="F25" s="175" t="s">
        <v>38</v>
      </c>
    </row>
    <row r="27" spans="1:6" x14ac:dyDescent="0.2">
      <c r="B27" s="176">
        <f>B25/E25*100</f>
        <v>78.581765557163536</v>
      </c>
      <c r="C27" s="177">
        <f>C25/E25*100</f>
        <v>21.418234442836471</v>
      </c>
    </row>
    <row r="28" spans="1:6" x14ac:dyDescent="0.2">
      <c r="C28" s="178"/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03AE-3685-4E36-906A-BF544AF818CF}">
  <sheetPr codeName="Foglio58">
    <tabColor theme="0" tint="-0.34998626667073579"/>
  </sheetPr>
  <dimension ref="A2:AA40"/>
  <sheetViews>
    <sheetView topLeftCell="A8" zoomScaleNormal="100" workbookViewId="0">
      <selection activeCell="D37" sqref="D37"/>
    </sheetView>
  </sheetViews>
  <sheetFormatPr defaultColWidth="9.140625" defaultRowHeight="12.75" x14ac:dyDescent="0.2"/>
  <cols>
    <col min="1" max="1" width="14.5703125" style="169" customWidth="1"/>
    <col min="2" max="2" width="14.42578125" style="169" customWidth="1"/>
    <col min="3" max="3" width="13.42578125" style="169" customWidth="1"/>
    <col min="4" max="4" width="17.5703125" style="169" customWidth="1"/>
    <col min="5" max="5" width="18.140625" style="169" customWidth="1"/>
    <col min="6" max="16384" width="9.140625" style="169"/>
  </cols>
  <sheetData>
    <row r="2" spans="1:27" x14ac:dyDescent="0.2">
      <c r="A2" s="169" t="s">
        <v>127</v>
      </c>
    </row>
    <row r="5" spans="1:27" ht="44.25" customHeight="1" x14ac:dyDescent="0.2">
      <c r="A5" s="179" t="s">
        <v>128</v>
      </c>
      <c r="B5" s="179" t="s">
        <v>129</v>
      </c>
      <c r="C5" s="179" t="s">
        <v>130</v>
      </c>
      <c r="D5" s="179" t="s">
        <v>16</v>
      </c>
      <c r="E5" s="180" t="s">
        <v>131</v>
      </c>
    </row>
    <row r="6" spans="1:27" ht="15.6" customHeight="1" x14ac:dyDescent="0.2">
      <c r="A6" s="181" t="s">
        <v>132</v>
      </c>
      <c r="B6" s="34">
        <v>52671</v>
      </c>
      <c r="C6" s="182"/>
      <c r="D6" s="183">
        <v>14356</v>
      </c>
      <c r="E6" s="184">
        <f>SUM(B6:D6)</f>
        <v>67027</v>
      </c>
      <c r="G6" s="185">
        <f>B6/E6*100</f>
        <v>78.581765557163536</v>
      </c>
      <c r="H6" s="186"/>
      <c r="I6" s="187"/>
      <c r="J6" s="187"/>
      <c r="K6" s="188"/>
    </row>
    <row r="7" spans="1:27" ht="15.6" customHeight="1" x14ac:dyDescent="0.2">
      <c r="A7" s="181" t="s">
        <v>133</v>
      </c>
      <c r="B7" s="34">
        <v>48512</v>
      </c>
      <c r="C7" s="182">
        <v>3917</v>
      </c>
      <c r="D7" s="183">
        <v>14280</v>
      </c>
      <c r="E7" s="184">
        <f>SUM(B7:D7)</f>
        <v>66709</v>
      </c>
      <c r="G7" s="185">
        <f t="shared" ref="G7:G8" si="0">B7/E7*100</f>
        <v>72.721821643256533</v>
      </c>
      <c r="H7" s="187"/>
      <c r="I7" s="187"/>
      <c r="J7" s="189"/>
      <c r="K7" s="188"/>
    </row>
    <row r="8" spans="1:27" ht="15.6" customHeight="1" x14ac:dyDescent="0.2">
      <c r="A8" s="181" t="s">
        <v>134</v>
      </c>
      <c r="B8" s="190">
        <v>41023</v>
      </c>
      <c r="C8" s="182">
        <v>4531</v>
      </c>
      <c r="D8" s="183">
        <v>14269</v>
      </c>
      <c r="E8" s="184">
        <f>B8+C8+D8</f>
        <v>59823</v>
      </c>
      <c r="G8" s="185">
        <f t="shared" si="0"/>
        <v>68.573959848218919</v>
      </c>
      <c r="H8" s="191"/>
      <c r="I8" s="187"/>
      <c r="J8" s="189"/>
      <c r="K8" s="188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</row>
    <row r="9" spans="1:27" x14ac:dyDescent="0.2">
      <c r="C9" s="184"/>
      <c r="D9" s="184"/>
      <c r="E9" s="184"/>
      <c r="F9" s="184"/>
    </row>
    <row r="10" spans="1:27" ht="14.1" customHeight="1" x14ac:dyDescent="0.2">
      <c r="B10" s="169" t="s">
        <v>209</v>
      </c>
    </row>
    <row r="11" spans="1:27" x14ac:dyDescent="0.2">
      <c r="B11" s="169" t="s">
        <v>210</v>
      </c>
    </row>
    <row r="32" spans="1:1" x14ac:dyDescent="0.2">
      <c r="A32" s="169" t="s">
        <v>113</v>
      </c>
    </row>
    <row r="35" spans="1:1" x14ac:dyDescent="0.2">
      <c r="A35" s="192"/>
    </row>
    <row r="40" spans="1:1" x14ac:dyDescent="0.2">
      <c r="A40" s="193"/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&amp;LINAPP - Monitoraggio IeFP a.f.2020-21</oddHeader>
    <oddFooter>&amp;L&amp;A&amp;Rpag. &amp;P di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10331-D280-41D6-9DCF-B1A2B7555CE2}">
  <sheetPr codeName="Foglio59">
    <tabColor rgb="FF00B0F0"/>
  </sheetPr>
  <dimension ref="A4:J41"/>
  <sheetViews>
    <sheetView zoomScaleNormal="100" workbookViewId="0">
      <selection activeCell="D30" sqref="D30"/>
    </sheetView>
  </sheetViews>
  <sheetFormatPr defaultColWidth="13" defaultRowHeight="11.25" x14ac:dyDescent="0.15"/>
  <cols>
    <col min="1" max="1" width="18.5703125" style="192" customWidth="1"/>
    <col min="2" max="2" width="13" style="192" customWidth="1"/>
    <col min="3" max="3" width="12.42578125" style="192" customWidth="1"/>
    <col min="4" max="4" width="5" style="192" customWidth="1"/>
    <col min="5" max="8" width="9.140625" style="192" customWidth="1"/>
    <col min="9" max="9" width="18.28515625" style="192" customWidth="1"/>
    <col min="10" max="10" width="10.28515625" style="192" customWidth="1"/>
    <col min="11" max="13" width="9.140625" style="192" customWidth="1"/>
    <col min="14" max="14" width="16.28515625" style="192" customWidth="1"/>
    <col min="15" max="234" width="9.140625" style="192" customWidth="1"/>
    <col min="235" max="235" width="14.42578125" style="192" customWidth="1"/>
    <col min="236" max="16384" width="13" style="192"/>
  </cols>
  <sheetData>
    <row r="4" spans="1:6" x14ac:dyDescent="0.15">
      <c r="F4" s="192" t="s">
        <v>211</v>
      </c>
    </row>
    <row r="5" spans="1:6" x14ac:dyDescent="0.15">
      <c r="F5" s="192" t="s">
        <v>212</v>
      </c>
    </row>
    <row r="6" spans="1:6" x14ac:dyDescent="0.15">
      <c r="A6" s="194" t="s">
        <v>35</v>
      </c>
      <c r="B6" s="195" t="s">
        <v>36</v>
      </c>
      <c r="C6" s="195" t="s">
        <v>135</v>
      </c>
    </row>
    <row r="7" spans="1:6" ht="12.75" x14ac:dyDescent="0.15">
      <c r="A7" s="165" t="s">
        <v>39</v>
      </c>
      <c r="B7" s="196">
        <v>1420</v>
      </c>
      <c r="C7" s="37">
        <v>0</v>
      </c>
    </row>
    <row r="8" spans="1:6" ht="12.75" x14ac:dyDescent="0.15">
      <c r="A8" s="165" t="s">
        <v>40</v>
      </c>
      <c r="B8" s="196">
        <v>9</v>
      </c>
      <c r="C8" s="37">
        <v>0</v>
      </c>
    </row>
    <row r="9" spans="1:6" ht="12.75" x14ac:dyDescent="0.15">
      <c r="A9" s="165" t="s">
        <v>41</v>
      </c>
      <c r="B9" s="196">
        <v>7517</v>
      </c>
      <c r="C9" s="37">
        <v>1005</v>
      </c>
    </row>
    <row r="10" spans="1:6" ht="12.75" x14ac:dyDescent="0.15">
      <c r="A10" s="165" t="s">
        <v>42</v>
      </c>
      <c r="B10" s="196">
        <v>618</v>
      </c>
      <c r="C10" s="37">
        <v>0</v>
      </c>
    </row>
    <row r="11" spans="1:6" ht="12.75" x14ac:dyDescent="0.15">
      <c r="A11" s="165" t="s">
        <v>43</v>
      </c>
      <c r="B11" s="196">
        <v>930</v>
      </c>
      <c r="C11" s="37">
        <v>0</v>
      </c>
    </row>
    <row r="12" spans="1:6" ht="12.75" x14ac:dyDescent="0.15">
      <c r="A12" s="165" t="s">
        <v>44</v>
      </c>
      <c r="B12" s="196">
        <v>979</v>
      </c>
      <c r="C12" s="37">
        <v>28</v>
      </c>
    </row>
    <row r="13" spans="1:6" ht="12.75" x14ac:dyDescent="0.15">
      <c r="A13" s="165" t="s">
        <v>45</v>
      </c>
      <c r="B13" s="196">
        <v>458</v>
      </c>
      <c r="C13" s="37">
        <v>20</v>
      </c>
    </row>
    <row r="14" spans="1:6" ht="12.75" x14ac:dyDescent="0.15">
      <c r="A14" s="165" t="s">
        <v>46</v>
      </c>
      <c r="B14" s="196">
        <v>269</v>
      </c>
      <c r="C14" s="37">
        <v>0</v>
      </c>
    </row>
    <row r="15" spans="1:6" ht="12.75" x14ac:dyDescent="0.15">
      <c r="A15" s="165" t="s">
        <v>47</v>
      </c>
      <c r="B15" s="196">
        <v>664</v>
      </c>
      <c r="C15" s="37">
        <v>165</v>
      </c>
    </row>
    <row r="16" spans="1:6" ht="12.75" x14ac:dyDescent="0.15">
      <c r="A16" s="165" t="s">
        <v>48</v>
      </c>
      <c r="B16" s="196">
        <v>0</v>
      </c>
      <c r="C16" s="37">
        <v>270</v>
      </c>
    </row>
    <row r="17" spans="1:3" ht="12.75" x14ac:dyDescent="0.15">
      <c r="A17" s="165" t="s">
        <v>50</v>
      </c>
      <c r="B17" s="196">
        <v>30</v>
      </c>
      <c r="C17" s="37">
        <v>0</v>
      </c>
    </row>
    <row r="18" spans="1:3" ht="12.75" x14ac:dyDescent="0.15">
      <c r="A18" s="165" t="s">
        <v>51</v>
      </c>
      <c r="B18" s="196">
        <v>1535</v>
      </c>
      <c r="C18" s="37">
        <v>0</v>
      </c>
    </row>
    <row r="19" spans="1:3" ht="12.75" x14ac:dyDescent="0.15">
      <c r="A19" s="165" t="s">
        <v>52</v>
      </c>
      <c r="B19" s="196">
        <v>36</v>
      </c>
      <c r="C19" s="37">
        <v>0</v>
      </c>
    </row>
    <row r="20" spans="1:3" ht="12.75" x14ac:dyDescent="0.15">
      <c r="A20" s="197" t="s">
        <v>53</v>
      </c>
      <c r="B20" s="196">
        <v>44</v>
      </c>
      <c r="C20" s="198">
        <v>158</v>
      </c>
    </row>
    <row r="21" spans="1:3" ht="12.75" x14ac:dyDescent="0.15">
      <c r="A21" s="165" t="s">
        <v>54</v>
      </c>
      <c r="B21" s="196">
        <v>223</v>
      </c>
      <c r="C21" s="37">
        <v>77</v>
      </c>
    </row>
    <row r="22" spans="1:3" ht="12.75" x14ac:dyDescent="0.15">
      <c r="A22" s="165" t="s">
        <v>55</v>
      </c>
      <c r="B22" s="196">
        <v>259</v>
      </c>
      <c r="C22" s="37">
        <v>0</v>
      </c>
    </row>
    <row r="23" spans="1:3" ht="12.75" x14ac:dyDescent="0.15">
      <c r="A23" s="165" t="s">
        <v>58</v>
      </c>
      <c r="B23" s="196">
        <v>0</v>
      </c>
      <c r="C23" s="37">
        <v>167</v>
      </c>
    </row>
    <row r="38" spans="9:10" ht="14.25" x14ac:dyDescent="0.2">
      <c r="I38" s="201" t="s">
        <v>136</v>
      </c>
      <c r="J38" s="202">
        <v>19280</v>
      </c>
    </row>
    <row r="41" spans="9:10" ht="28.5" x14ac:dyDescent="0.2">
      <c r="I41" s="203" t="s">
        <v>137</v>
      </c>
      <c r="J41" s="204" t="e">
        <f>#REF!/J38*100-100</f>
        <v>#REF!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&amp;LINAPP - Monitoraggio IeFP a.f.2020-21</oddHeader>
    <oddFooter>&amp;L&amp;A&amp;Rpag. &amp;P di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AABDE-C166-4CCB-BB6B-4C188A0CF0D5}">
  <sheetPr codeName="Foglio54">
    <tabColor rgb="FF99CCFF"/>
  </sheetPr>
  <dimension ref="A1:Z52"/>
  <sheetViews>
    <sheetView topLeftCell="A41" zoomScale="90" zoomScaleNormal="100" workbookViewId="0">
      <selection activeCell="F55" sqref="F55"/>
    </sheetView>
  </sheetViews>
  <sheetFormatPr defaultColWidth="9.140625" defaultRowHeight="15" x14ac:dyDescent="0.25"/>
  <cols>
    <col min="1" max="1" width="18.5703125" style="207" customWidth="1"/>
    <col min="2" max="2" width="16.140625" style="207" customWidth="1"/>
    <col min="3" max="3" width="16.5703125" style="207" customWidth="1"/>
    <col min="4" max="4" width="16" style="207" customWidth="1"/>
    <col min="5" max="5" width="14.5703125" style="207" customWidth="1"/>
    <col min="6" max="6" width="14.85546875" style="207" customWidth="1"/>
    <col min="7" max="7" width="15.5703125" style="207" customWidth="1"/>
    <col min="8" max="8" width="15.42578125" style="207" customWidth="1"/>
    <col min="9" max="9" width="16.42578125" style="207" customWidth="1"/>
    <col min="10" max="10" width="15.85546875" style="207" customWidth="1"/>
    <col min="11" max="11" width="16" style="207" customWidth="1"/>
    <col min="12" max="12" width="16.42578125" style="207" customWidth="1"/>
    <col min="13" max="14" width="16.5703125" style="207" customWidth="1"/>
    <col min="15" max="15" width="16.42578125" style="207" customWidth="1"/>
    <col min="16" max="16" width="16.140625" style="207" customWidth="1"/>
    <col min="17" max="18" width="8.85546875" style="162" customWidth="1"/>
    <col min="19" max="16384" width="9.140625" style="207"/>
  </cols>
  <sheetData>
    <row r="1" spans="1:23" ht="18.600000000000001" customHeight="1" x14ac:dyDescent="0.25">
      <c r="A1" s="205" t="s">
        <v>138</v>
      </c>
      <c r="B1" s="205"/>
      <c r="C1" s="205"/>
      <c r="D1" s="205"/>
      <c r="E1" s="205"/>
      <c r="F1" s="206"/>
      <c r="G1" s="205"/>
      <c r="H1" s="205"/>
      <c r="I1" s="205"/>
      <c r="J1" s="205"/>
      <c r="K1" s="205"/>
      <c r="L1" s="205"/>
      <c r="M1" s="205"/>
      <c r="N1" s="205"/>
      <c r="O1" s="205"/>
      <c r="P1" s="205"/>
    </row>
    <row r="2" spans="1:23" ht="84.6" customHeight="1" x14ac:dyDescent="0.25">
      <c r="A2" s="208" t="s">
        <v>35</v>
      </c>
      <c r="B2" s="208" t="s">
        <v>139</v>
      </c>
      <c r="C2" s="208" t="s">
        <v>140</v>
      </c>
      <c r="D2" s="208" t="s">
        <v>141</v>
      </c>
      <c r="E2" s="208" t="s">
        <v>142</v>
      </c>
      <c r="F2" s="208" t="s">
        <v>143</v>
      </c>
      <c r="G2" s="208" t="s">
        <v>144</v>
      </c>
      <c r="H2" s="208" t="s">
        <v>145</v>
      </c>
      <c r="I2" s="208" t="s">
        <v>146</v>
      </c>
      <c r="J2" s="208" t="s">
        <v>147</v>
      </c>
      <c r="K2" s="208" t="s">
        <v>148</v>
      </c>
      <c r="L2" s="209" t="s">
        <v>149</v>
      </c>
      <c r="M2" s="209" t="s">
        <v>150</v>
      </c>
      <c r="N2" s="209" t="s">
        <v>151</v>
      </c>
      <c r="O2" s="208" t="s">
        <v>152</v>
      </c>
      <c r="P2" s="208" t="s">
        <v>153</v>
      </c>
      <c r="S2" s="210"/>
    </row>
    <row r="3" spans="1:23" ht="15.6" customHeight="1" x14ac:dyDescent="0.25">
      <c r="A3" s="211" t="s">
        <v>39</v>
      </c>
      <c r="B3" s="212">
        <v>23722</v>
      </c>
      <c r="C3" s="212">
        <v>14980</v>
      </c>
      <c r="D3" s="212">
        <v>8742</v>
      </c>
      <c r="E3" s="143">
        <v>63.148132535199395</v>
      </c>
      <c r="F3" s="143">
        <v>36.851867464800605</v>
      </c>
      <c r="G3" s="212">
        <v>15470</v>
      </c>
      <c r="H3" s="212">
        <v>9602</v>
      </c>
      <c r="I3" s="212">
        <v>5868</v>
      </c>
      <c r="J3" s="143">
        <v>40.477194165753311</v>
      </c>
      <c r="K3" s="143">
        <v>24.736531489756345</v>
      </c>
      <c r="L3" s="212">
        <v>8252</v>
      </c>
      <c r="M3" s="213">
        <v>5378</v>
      </c>
      <c r="N3" s="213">
        <v>2874</v>
      </c>
      <c r="O3" s="143">
        <v>22.670938369446084</v>
      </c>
      <c r="P3" s="143">
        <v>12.115335975044262</v>
      </c>
      <c r="S3" s="214"/>
      <c r="T3" s="215"/>
    </row>
    <row r="4" spans="1:23" ht="15.6" customHeight="1" x14ac:dyDescent="0.25">
      <c r="A4" s="211" t="s">
        <v>40</v>
      </c>
      <c r="B4" s="212">
        <v>319</v>
      </c>
      <c r="C4" s="212">
        <v>220</v>
      </c>
      <c r="D4" s="212">
        <v>99</v>
      </c>
      <c r="E4" s="143">
        <v>68.965517241379317</v>
      </c>
      <c r="F4" s="143">
        <v>31.03448275862069</v>
      </c>
      <c r="G4" s="212">
        <v>193</v>
      </c>
      <c r="H4" s="212">
        <v>110</v>
      </c>
      <c r="I4" s="212">
        <v>83</v>
      </c>
      <c r="J4" s="143">
        <v>34.482758620689658</v>
      </c>
      <c r="K4" s="143">
        <v>26.01880877742947</v>
      </c>
      <c r="L4" s="212">
        <v>126</v>
      </c>
      <c r="M4" s="213">
        <v>110</v>
      </c>
      <c r="N4" s="213">
        <v>16</v>
      </c>
      <c r="O4" s="143">
        <v>34.482758620689658</v>
      </c>
      <c r="P4" s="143">
        <v>5.0156739811912221</v>
      </c>
      <c r="S4" s="214"/>
      <c r="T4" s="215"/>
    </row>
    <row r="5" spans="1:23" ht="15.6" customHeight="1" x14ac:dyDescent="0.25">
      <c r="A5" s="211" t="s">
        <v>41</v>
      </c>
      <c r="B5" s="212">
        <v>53108</v>
      </c>
      <c r="C5" s="212">
        <v>33008</v>
      </c>
      <c r="D5" s="212">
        <v>20100</v>
      </c>
      <c r="E5" s="143">
        <v>62.152594712660992</v>
      </c>
      <c r="F5" s="143">
        <v>37.847405287339008</v>
      </c>
      <c r="G5" s="212">
        <v>47575</v>
      </c>
      <c r="H5" s="212">
        <v>28765</v>
      </c>
      <c r="I5" s="212">
        <v>18810</v>
      </c>
      <c r="J5" s="143">
        <v>54.163214581607292</v>
      </c>
      <c r="K5" s="143">
        <v>35.418392709196354</v>
      </c>
      <c r="L5" s="212">
        <v>5533</v>
      </c>
      <c r="M5" s="213">
        <v>4243</v>
      </c>
      <c r="N5" s="213">
        <v>1290</v>
      </c>
      <c r="O5" s="143">
        <v>7.9893801310537009</v>
      </c>
      <c r="P5" s="143">
        <v>2.4290125781426526</v>
      </c>
      <c r="S5" s="214"/>
      <c r="T5" s="215"/>
    </row>
    <row r="6" spans="1:23" ht="15.6" customHeight="1" x14ac:dyDescent="0.25">
      <c r="A6" s="211" t="s">
        <v>42</v>
      </c>
      <c r="B6" s="212">
        <v>3940</v>
      </c>
      <c r="C6" s="212">
        <v>2331</v>
      </c>
      <c r="D6" s="212">
        <v>1609</v>
      </c>
      <c r="E6" s="143">
        <v>59.162436548223354</v>
      </c>
      <c r="F6" s="143">
        <v>40.837563451776646</v>
      </c>
      <c r="G6" s="212">
        <v>3940</v>
      </c>
      <c r="H6" s="212">
        <v>2331</v>
      </c>
      <c r="I6" s="212">
        <v>1609</v>
      </c>
      <c r="J6" s="143">
        <v>59.162436548223354</v>
      </c>
      <c r="K6" s="143">
        <v>40.837563451776646</v>
      </c>
      <c r="L6" s="212">
        <v>0</v>
      </c>
      <c r="M6" s="212">
        <v>0</v>
      </c>
      <c r="N6" s="212">
        <v>0</v>
      </c>
      <c r="O6" s="143">
        <v>0</v>
      </c>
      <c r="P6" s="143">
        <v>0</v>
      </c>
      <c r="S6" s="214"/>
      <c r="T6" s="215"/>
    </row>
    <row r="7" spans="1:23" ht="15.6" customHeight="1" x14ac:dyDescent="0.25">
      <c r="A7" s="211" t="s">
        <v>43</v>
      </c>
      <c r="B7" s="212">
        <v>4487</v>
      </c>
      <c r="C7" s="212">
        <v>2860</v>
      </c>
      <c r="D7" s="212">
        <v>1627</v>
      </c>
      <c r="E7" s="143">
        <v>63.739692444840642</v>
      </c>
      <c r="F7" s="143">
        <v>36.260307555159351</v>
      </c>
      <c r="G7" s="212">
        <v>4487</v>
      </c>
      <c r="H7" s="212">
        <v>2860</v>
      </c>
      <c r="I7" s="212">
        <v>1627</v>
      </c>
      <c r="J7" s="143">
        <v>63.739692444840642</v>
      </c>
      <c r="K7" s="143">
        <v>36.260307555159351</v>
      </c>
      <c r="L7" s="212">
        <v>0</v>
      </c>
      <c r="M7" s="212">
        <v>0</v>
      </c>
      <c r="N7" s="212">
        <v>0</v>
      </c>
      <c r="O7" s="143">
        <v>0</v>
      </c>
      <c r="P7" s="143">
        <v>0</v>
      </c>
      <c r="S7" s="214"/>
      <c r="T7" s="215"/>
    </row>
    <row r="8" spans="1:23" ht="15.6" customHeight="1" x14ac:dyDescent="0.25">
      <c r="A8" s="211" t="s">
        <v>44</v>
      </c>
      <c r="B8" s="212">
        <v>20080</v>
      </c>
      <c r="C8" s="212">
        <v>12540</v>
      </c>
      <c r="D8" s="212">
        <v>7540</v>
      </c>
      <c r="E8" s="143">
        <v>62.450199203187253</v>
      </c>
      <c r="F8" s="143">
        <v>37.549800796812747</v>
      </c>
      <c r="G8" s="212">
        <v>18913</v>
      </c>
      <c r="H8" s="212">
        <v>11629</v>
      </c>
      <c r="I8" s="212">
        <v>7284</v>
      </c>
      <c r="J8" s="143">
        <v>57.913346613545812</v>
      </c>
      <c r="K8" s="143">
        <v>36.274900398406373</v>
      </c>
      <c r="L8" s="212">
        <v>1167</v>
      </c>
      <c r="M8" s="213">
        <v>911</v>
      </c>
      <c r="N8" s="213">
        <v>256</v>
      </c>
      <c r="O8" s="143">
        <v>4.5368525896414349</v>
      </c>
      <c r="P8" s="143">
        <v>1.2749003984063745</v>
      </c>
      <c r="S8" s="214"/>
      <c r="T8" s="215"/>
    </row>
    <row r="9" spans="1:23" ht="15.6" customHeight="1" x14ac:dyDescent="0.25">
      <c r="A9" s="211" t="s">
        <v>45</v>
      </c>
      <c r="B9" s="212">
        <v>4378</v>
      </c>
      <c r="C9" s="212">
        <v>2750</v>
      </c>
      <c r="D9" s="212">
        <v>1628</v>
      </c>
      <c r="E9" s="143">
        <v>62.814070351758801</v>
      </c>
      <c r="F9" s="143">
        <v>37.185929648241206</v>
      </c>
      <c r="G9" s="212">
        <v>4112</v>
      </c>
      <c r="H9" s="212">
        <v>2528</v>
      </c>
      <c r="I9" s="212">
        <v>1584</v>
      </c>
      <c r="J9" s="143">
        <v>57.743261763362263</v>
      </c>
      <c r="K9" s="143">
        <v>36.180904522613069</v>
      </c>
      <c r="L9" s="212">
        <v>266</v>
      </c>
      <c r="M9" s="213">
        <v>222</v>
      </c>
      <c r="N9" s="213">
        <v>44</v>
      </c>
      <c r="O9" s="143">
        <v>5.0708085883965284</v>
      </c>
      <c r="P9" s="143">
        <v>1.0050251256281406</v>
      </c>
      <c r="S9" s="214"/>
      <c r="T9" s="215"/>
    </row>
    <row r="10" spans="1:23" ht="15.6" customHeight="1" x14ac:dyDescent="0.25">
      <c r="A10" s="211" t="s">
        <v>46</v>
      </c>
      <c r="B10" s="212">
        <v>4420</v>
      </c>
      <c r="C10" s="212">
        <v>3164</v>
      </c>
      <c r="D10" s="212">
        <v>1256</v>
      </c>
      <c r="E10" s="143">
        <v>71.58371040723982</v>
      </c>
      <c r="F10" s="143">
        <v>28.41628959276018</v>
      </c>
      <c r="G10" s="212">
        <v>2160</v>
      </c>
      <c r="H10" s="212">
        <v>1411</v>
      </c>
      <c r="I10" s="212">
        <v>749</v>
      </c>
      <c r="J10" s="143">
        <v>31.92307692307692</v>
      </c>
      <c r="K10" s="143">
        <v>16.945701357466064</v>
      </c>
      <c r="L10" s="212">
        <v>2260</v>
      </c>
      <c r="M10" s="213">
        <v>1753</v>
      </c>
      <c r="N10" s="213">
        <v>507</v>
      </c>
      <c r="O10" s="143">
        <v>39.660633484162894</v>
      </c>
      <c r="P10" s="143">
        <v>11.470588235294118</v>
      </c>
      <c r="S10" s="214"/>
      <c r="T10" s="215"/>
    </row>
    <row r="11" spans="1:23" ht="15.6" customHeight="1" x14ac:dyDescent="0.25">
      <c r="A11" s="211" t="s">
        <v>47</v>
      </c>
      <c r="B11" s="212">
        <v>15441</v>
      </c>
      <c r="C11" s="212">
        <v>10597</v>
      </c>
      <c r="D11" s="212">
        <v>4844</v>
      </c>
      <c r="E11" s="143">
        <v>68.628974807331133</v>
      </c>
      <c r="F11" s="143">
        <v>31.371025192668867</v>
      </c>
      <c r="G11" s="212">
        <v>7004</v>
      </c>
      <c r="H11" s="212">
        <v>4629</v>
      </c>
      <c r="I11" s="212">
        <v>2375</v>
      </c>
      <c r="J11" s="143">
        <v>29.978628327180886</v>
      </c>
      <c r="K11" s="143">
        <v>15.381128165274269</v>
      </c>
      <c r="L11" s="212">
        <v>8437</v>
      </c>
      <c r="M11" s="213">
        <v>5968</v>
      </c>
      <c r="N11" s="213">
        <v>2469</v>
      </c>
      <c r="O11" s="143">
        <v>38.650346480150247</v>
      </c>
      <c r="P11" s="143">
        <v>15.989897027394598</v>
      </c>
      <c r="S11" s="216" t="s">
        <v>154</v>
      </c>
      <c r="T11" s="217"/>
      <c r="U11" s="218"/>
      <c r="V11" s="219" t="s">
        <v>155</v>
      </c>
      <c r="W11" s="219">
        <v>891</v>
      </c>
    </row>
    <row r="12" spans="1:23" ht="15.6" customHeight="1" x14ac:dyDescent="0.25">
      <c r="A12" s="211" t="s">
        <v>48</v>
      </c>
      <c r="B12" s="212">
        <v>3912</v>
      </c>
      <c r="C12" s="212">
        <v>1753</v>
      </c>
      <c r="D12" s="212">
        <v>2159</v>
      </c>
      <c r="E12" s="143">
        <v>44.810838445807768</v>
      </c>
      <c r="F12" s="143">
        <v>55.189161554192232</v>
      </c>
      <c r="G12" s="212">
        <v>953</v>
      </c>
      <c r="H12" s="212">
        <v>575</v>
      </c>
      <c r="I12" s="212">
        <v>378</v>
      </c>
      <c r="J12" s="143">
        <v>14.69836400817996</v>
      </c>
      <c r="K12" s="143">
        <v>9.6625766871165641</v>
      </c>
      <c r="L12" s="212">
        <v>2959</v>
      </c>
      <c r="M12" s="213">
        <v>1178</v>
      </c>
      <c r="N12" s="213">
        <v>1781</v>
      </c>
      <c r="O12" s="143">
        <v>30.11247443762781</v>
      </c>
      <c r="P12" s="143">
        <v>45.526584867075663</v>
      </c>
      <c r="S12" s="214"/>
      <c r="T12" s="215"/>
      <c r="V12" s="219"/>
      <c r="W12" s="219"/>
    </row>
    <row r="13" spans="1:23" ht="15.6" customHeight="1" x14ac:dyDescent="0.25">
      <c r="A13" s="211" t="s">
        <v>49</v>
      </c>
      <c r="B13" s="212">
        <v>4234</v>
      </c>
      <c r="C13" s="212">
        <v>2705</v>
      </c>
      <c r="D13" s="212">
        <v>1529</v>
      </c>
      <c r="E13" s="143">
        <v>63.88757675956542</v>
      </c>
      <c r="F13" s="143">
        <v>36.11242324043458</v>
      </c>
      <c r="G13" s="212">
        <v>892</v>
      </c>
      <c r="H13" s="212">
        <v>508</v>
      </c>
      <c r="I13" s="212">
        <v>384</v>
      </c>
      <c r="J13" s="143">
        <v>11.998110533774209</v>
      </c>
      <c r="K13" s="143">
        <v>9.0694378837978284</v>
      </c>
      <c r="L13" s="212">
        <v>3342</v>
      </c>
      <c r="M13" s="213">
        <v>2197</v>
      </c>
      <c r="N13" s="213">
        <v>1145</v>
      </c>
      <c r="O13" s="143">
        <v>51.889466225791217</v>
      </c>
      <c r="P13" s="143">
        <v>27.042985356636752</v>
      </c>
      <c r="S13" s="214"/>
      <c r="T13" s="215"/>
      <c r="V13" s="219" t="s">
        <v>156</v>
      </c>
      <c r="W13" s="219">
        <v>654</v>
      </c>
    </row>
    <row r="14" spans="1:23" ht="15.6" customHeight="1" x14ac:dyDescent="0.25">
      <c r="A14" s="211" t="s">
        <v>50</v>
      </c>
      <c r="B14" s="212">
        <v>5673</v>
      </c>
      <c r="C14" s="212">
        <v>3693</v>
      </c>
      <c r="D14" s="212">
        <v>1980</v>
      </c>
      <c r="E14" s="143">
        <v>65.097831835007938</v>
      </c>
      <c r="F14" s="143">
        <v>34.902168164992069</v>
      </c>
      <c r="G14" s="212">
        <v>550</v>
      </c>
      <c r="H14" s="212">
        <v>502</v>
      </c>
      <c r="I14" s="212">
        <v>48</v>
      </c>
      <c r="J14" s="143">
        <v>8.8489335448616266</v>
      </c>
      <c r="K14" s="143">
        <v>0.84611316763617128</v>
      </c>
      <c r="L14" s="212">
        <v>5123</v>
      </c>
      <c r="M14" s="213">
        <v>3191</v>
      </c>
      <c r="N14" s="213">
        <v>1932</v>
      </c>
      <c r="O14" s="143">
        <v>56.248898290146307</v>
      </c>
      <c r="P14" s="143">
        <v>34.056054997355893</v>
      </c>
      <c r="S14" s="214"/>
      <c r="T14" s="215"/>
    </row>
    <row r="15" spans="1:23" ht="15.6" customHeight="1" x14ac:dyDescent="0.25">
      <c r="A15" s="211" t="s">
        <v>51</v>
      </c>
      <c r="B15" s="212">
        <v>10751</v>
      </c>
      <c r="C15" s="212">
        <v>5767</v>
      </c>
      <c r="D15" s="212">
        <v>4984</v>
      </c>
      <c r="E15" s="143">
        <v>53.641521718909871</v>
      </c>
      <c r="F15" s="143">
        <v>46.358478281090129</v>
      </c>
      <c r="G15" s="212">
        <v>10284</v>
      </c>
      <c r="H15" s="212">
        <v>5458</v>
      </c>
      <c r="I15" s="212">
        <v>4826</v>
      </c>
      <c r="J15" s="143">
        <v>50.767370477164917</v>
      </c>
      <c r="K15" s="143">
        <v>44.888847549065204</v>
      </c>
      <c r="L15" s="212">
        <v>467</v>
      </c>
      <c r="M15" s="213">
        <v>309</v>
      </c>
      <c r="N15" s="213">
        <v>158</v>
      </c>
      <c r="O15" s="143">
        <v>2.8741512417449542</v>
      </c>
      <c r="P15" s="143">
        <v>1.469630732024928</v>
      </c>
      <c r="S15" s="214"/>
      <c r="T15" s="215"/>
    </row>
    <row r="16" spans="1:23" ht="15.6" customHeight="1" x14ac:dyDescent="0.25">
      <c r="A16" s="211" t="s">
        <v>52</v>
      </c>
      <c r="B16" s="212">
        <v>3562</v>
      </c>
      <c r="C16" s="212">
        <v>2140</v>
      </c>
      <c r="D16" s="212">
        <v>1422</v>
      </c>
      <c r="E16" s="143">
        <v>60.078607523863006</v>
      </c>
      <c r="F16" s="143">
        <v>39.921392476137001</v>
      </c>
      <c r="G16" s="212">
        <v>327</v>
      </c>
      <c r="H16" s="212">
        <v>177</v>
      </c>
      <c r="I16" s="212">
        <v>150</v>
      </c>
      <c r="J16" s="143">
        <v>4.9691184727681081</v>
      </c>
      <c r="K16" s="143">
        <v>4.2111173498034811</v>
      </c>
      <c r="L16" s="212">
        <v>3235</v>
      </c>
      <c r="M16" s="213">
        <v>1963</v>
      </c>
      <c r="N16" s="213">
        <v>1272</v>
      </c>
      <c r="O16" s="143">
        <v>55.109489051094897</v>
      </c>
      <c r="P16" s="143">
        <v>35.710275126333521</v>
      </c>
      <c r="S16" s="214"/>
      <c r="T16" s="215"/>
    </row>
    <row r="17" spans="1:26" ht="15.6" customHeight="1" x14ac:dyDescent="0.25">
      <c r="A17" s="211" t="s">
        <v>53</v>
      </c>
      <c r="B17" s="212">
        <v>899</v>
      </c>
      <c r="C17" s="212">
        <v>612</v>
      </c>
      <c r="D17" s="212">
        <v>287</v>
      </c>
      <c r="E17" s="143">
        <v>68.07563959955506</v>
      </c>
      <c r="F17" s="143">
        <v>31.92436040044494</v>
      </c>
      <c r="G17" s="212">
        <v>150</v>
      </c>
      <c r="H17" s="212">
        <v>73</v>
      </c>
      <c r="I17" s="212">
        <v>77</v>
      </c>
      <c r="J17" s="143">
        <v>8.1201334816462722</v>
      </c>
      <c r="K17" s="143">
        <v>8.5650723025583986</v>
      </c>
      <c r="L17" s="212">
        <v>749</v>
      </c>
      <c r="M17" s="213">
        <v>539</v>
      </c>
      <c r="N17" s="213">
        <v>210</v>
      </c>
      <c r="O17" s="143">
        <v>59.955506117908783</v>
      </c>
      <c r="P17" s="143">
        <v>23.359288097886541</v>
      </c>
      <c r="S17" s="216" t="s">
        <v>157</v>
      </c>
      <c r="T17" s="217"/>
      <c r="U17" s="218"/>
      <c r="V17" s="219" t="s">
        <v>155</v>
      </c>
      <c r="W17" s="220">
        <v>8252</v>
      </c>
    </row>
    <row r="18" spans="1:26" ht="15.6" customHeight="1" x14ac:dyDescent="0.25">
      <c r="A18" s="211" t="s">
        <v>54</v>
      </c>
      <c r="B18" s="212">
        <v>9290</v>
      </c>
      <c r="C18" s="212">
        <v>5277</v>
      </c>
      <c r="D18" s="212">
        <v>4013</v>
      </c>
      <c r="E18" s="143">
        <v>56.803013993541441</v>
      </c>
      <c r="F18" s="143">
        <v>43.196986006458559</v>
      </c>
      <c r="G18" s="212">
        <v>1022</v>
      </c>
      <c r="H18" s="212">
        <v>549</v>
      </c>
      <c r="I18" s="212">
        <v>473</v>
      </c>
      <c r="J18" s="143">
        <v>5.9095801937567281</v>
      </c>
      <c r="K18" s="143">
        <v>5.0914962325080735</v>
      </c>
      <c r="L18" s="212">
        <v>8268</v>
      </c>
      <c r="M18" s="213">
        <v>4728</v>
      </c>
      <c r="N18" s="213">
        <v>3540</v>
      </c>
      <c r="O18" s="143">
        <v>50.893433799784717</v>
      </c>
      <c r="P18" s="143">
        <v>38.105489773950488</v>
      </c>
      <c r="S18" s="214"/>
      <c r="T18" s="215"/>
      <c r="V18" s="219"/>
      <c r="W18" s="219"/>
    </row>
    <row r="19" spans="1:26" ht="15.6" customHeight="1" x14ac:dyDescent="0.25">
      <c r="A19" s="211" t="s">
        <v>55</v>
      </c>
      <c r="B19" s="212">
        <v>2887</v>
      </c>
      <c r="C19" s="212">
        <v>1365</v>
      </c>
      <c r="D19" s="212">
        <v>1522</v>
      </c>
      <c r="E19" s="143">
        <v>47.280914444059583</v>
      </c>
      <c r="F19" s="143">
        <v>52.719085555940424</v>
      </c>
      <c r="G19" s="212">
        <v>2887</v>
      </c>
      <c r="H19" s="212">
        <v>1365</v>
      </c>
      <c r="I19" s="212">
        <v>1522</v>
      </c>
      <c r="J19" s="143">
        <v>47.280914444059583</v>
      </c>
      <c r="K19" s="143">
        <v>52.719085555940424</v>
      </c>
      <c r="L19" s="212">
        <v>0</v>
      </c>
      <c r="M19" s="213">
        <v>0</v>
      </c>
      <c r="N19" s="213">
        <v>0</v>
      </c>
      <c r="O19" s="143">
        <v>0</v>
      </c>
      <c r="P19" s="143">
        <v>0</v>
      </c>
      <c r="S19" s="214"/>
      <c r="T19" s="215"/>
      <c r="V19" s="219" t="s">
        <v>156</v>
      </c>
      <c r="W19" s="220">
        <v>7074</v>
      </c>
    </row>
    <row r="20" spans="1:26" ht="15.6" customHeight="1" x14ac:dyDescent="0.25">
      <c r="A20" s="211" t="s">
        <v>56</v>
      </c>
      <c r="B20" s="221">
        <v>0</v>
      </c>
      <c r="C20" s="221">
        <v>0</v>
      </c>
      <c r="D20" s="221">
        <v>0</v>
      </c>
      <c r="E20" s="143">
        <v>0</v>
      </c>
      <c r="F20" s="143">
        <v>0</v>
      </c>
      <c r="G20" s="221">
        <v>0</v>
      </c>
      <c r="H20" s="221">
        <v>0</v>
      </c>
      <c r="I20" s="221">
        <v>0</v>
      </c>
      <c r="J20" s="143">
        <v>0</v>
      </c>
      <c r="K20" s="143">
        <v>0</v>
      </c>
      <c r="L20" s="221">
        <v>0</v>
      </c>
      <c r="M20" s="221">
        <v>0</v>
      </c>
      <c r="N20" s="221">
        <v>0</v>
      </c>
      <c r="O20" s="143">
        <v>0</v>
      </c>
      <c r="P20" s="143">
        <v>0</v>
      </c>
      <c r="S20" s="214"/>
      <c r="T20" s="215"/>
    </row>
    <row r="21" spans="1:26" ht="15.6" customHeight="1" x14ac:dyDescent="0.25">
      <c r="A21" s="211" t="s">
        <v>57</v>
      </c>
      <c r="B21" s="221">
        <v>451</v>
      </c>
      <c r="C21" s="221">
        <v>169</v>
      </c>
      <c r="D21" s="221">
        <v>282</v>
      </c>
      <c r="E21" s="222">
        <v>37.472283813747225</v>
      </c>
      <c r="F21" s="222">
        <v>62.527716186252768</v>
      </c>
      <c r="G21" s="221">
        <v>447</v>
      </c>
      <c r="H21" s="221">
        <v>167</v>
      </c>
      <c r="I21" s="221">
        <v>280</v>
      </c>
      <c r="J21" s="143">
        <v>37.028824833702885</v>
      </c>
      <c r="K21" s="143">
        <v>62.084257206208427</v>
      </c>
      <c r="L21" s="212">
        <v>4</v>
      </c>
      <c r="M21" s="213">
        <v>2</v>
      </c>
      <c r="N21" s="213">
        <v>2</v>
      </c>
      <c r="O21" s="143">
        <v>0.44345898004434592</v>
      </c>
      <c r="P21" s="143">
        <v>0.44345898004434592</v>
      </c>
      <c r="S21" s="214"/>
      <c r="T21" s="215"/>
    </row>
    <row r="22" spans="1:26" ht="15.6" customHeight="1" x14ac:dyDescent="0.25">
      <c r="A22" s="211" t="s">
        <v>58</v>
      </c>
      <c r="B22" s="212">
        <v>20960</v>
      </c>
      <c r="C22" s="212">
        <v>10315</v>
      </c>
      <c r="D22" s="212">
        <v>10645</v>
      </c>
      <c r="E22" s="143">
        <v>49.212786259541986</v>
      </c>
      <c r="F22" s="143">
        <v>50.787213740458014</v>
      </c>
      <c r="G22" s="212">
        <v>19795</v>
      </c>
      <c r="H22" s="212">
        <v>9890</v>
      </c>
      <c r="I22" s="212">
        <v>9905</v>
      </c>
      <c r="J22" s="143">
        <v>47.185114503816791</v>
      </c>
      <c r="K22" s="143">
        <v>47.256679389312978</v>
      </c>
      <c r="L22" s="221">
        <v>1165</v>
      </c>
      <c r="M22" s="221">
        <v>425</v>
      </c>
      <c r="N22" s="221">
        <v>740</v>
      </c>
      <c r="O22" s="143">
        <v>2.0276717557251906</v>
      </c>
      <c r="P22" s="143">
        <v>3.5305343511450387</v>
      </c>
      <c r="S22" s="214"/>
      <c r="T22" s="215"/>
    </row>
    <row r="23" spans="1:26" s="223" customFormat="1" ht="15.6" customHeight="1" x14ac:dyDescent="0.25">
      <c r="A23" s="211" t="s">
        <v>59</v>
      </c>
      <c r="B23" s="212">
        <v>1045</v>
      </c>
      <c r="C23" s="212">
        <v>471</v>
      </c>
      <c r="D23" s="212">
        <v>574</v>
      </c>
      <c r="E23" s="143">
        <v>45.071770334928232</v>
      </c>
      <c r="F23" s="143">
        <v>54.928229665071768</v>
      </c>
      <c r="G23" s="212">
        <v>1045</v>
      </c>
      <c r="H23" s="213">
        <v>471</v>
      </c>
      <c r="I23" s="213">
        <v>574</v>
      </c>
      <c r="J23" s="143">
        <v>45.071770334928232</v>
      </c>
      <c r="K23" s="143">
        <v>54.928229665071768</v>
      </c>
      <c r="L23" s="221">
        <v>0</v>
      </c>
      <c r="M23" s="221">
        <v>0</v>
      </c>
      <c r="N23" s="221">
        <v>0</v>
      </c>
      <c r="O23" s="143">
        <v>0</v>
      </c>
      <c r="P23" s="143">
        <v>0</v>
      </c>
      <c r="S23" s="216" t="s">
        <v>158</v>
      </c>
      <c r="T23" s="224"/>
      <c r="V23" s="225" t="s">
        <v>155</v>
      </c>
      <c r="W23" s="226">
        <v>9153</v>
      </c>
    </row>
    <row r="24" spans="1:26" x14ac:dyDescent="0.25">
      <c r="A24" s="227" t="s">
        <v>60</v>
      </c>
      <c r="B24" s="228">
        <v>193559</v>
      </c>
      <c r="C24" s="228">
        <v>116717</v>
      </c>
      <c r="D24" s="228">
        <v>76842</v>
      </c>
      <c r="E24" s="229">
        <v>60.300476857185672</v>
      </c>
      <c r="F24" s="229">
        <v>39.699523142814336</v>
      </c>
      <c r="G24" s="228">
        <v>142206</v>
      </c>
      <c r="H24" s="228">
        <v>83600</v>
      </c>
      <c r="I24" s="228">
        <v>58606</v>
      </c>
      <c r="J24" s="229">
        <v>43.190965028750924</v>
      </c>
      <c r="K24" s="229">
        <v>30.278106417164789</v>
      </c>
      <c r="L24" s="230">
        <v>51353</v>
      </c>
      <c r="M24" s="230">
        <v>33117</v>
      </c>
      <c r="N24" s="230">
        <v>18236</v>
      </c>
      <c r="O24" s="229">
        <v>17.109511828434741</v>
      </c>
      <c r="P24" s="229">
        <v>9.4214167256495429</v>
      </c>
      <c r="Q24" s="207"/>
      <c r="R24" s="207"/>
      <c r="S24" s="214"/>
      <c r="V24" s="219"/>
      <c r="W24" s="219"/>
      <c r="X24" s="215"/>
      <c r="Y24" s="231">
        <f>SUM(W23+W25)</f>
        <v>16881</v>
      </c>
      <c r="Z24" s="215"/>
    </row>
    <row r="25" spans="1:26" x14ac:dyDescent="0.25">
      <c r="A25" s="211" t="s">
        <v>61</v>
      </c>
      <c r="B25" s="212">
        <v>81569</v>
      </c>
      <c r="C25" s="212">
        <v>51372</v>
      </c>
      <c r="D25" s="212">
        <v>30197</v>
      </c>
      <c r="E25" s="143">
        <v>62.979808505682314</v>
      </c>
      <c r="F25" s="143">
        <v>37.020191494317693</v>
      </c>
      <c r="G25" s="212">
        <v>65398</v>
      </c>
      <c r="H25" s="213">
        <v>39888</v>
      </c>
      <c r="I25" s="213">
        <v>25510</v>
      </c>
      <c r="J25" s="143">
        <v>48.900930500557813</v>
      </c>
      <c r="K25" s="143">
        <v>31.274136007551888</v>
      </c>
      <c r="L25" s="221">
        <v>16171</v>
      </c>
      <c r="M25" s="221">
        <v>11484</v>
      </c>
      <c r="N25" s="221">
        <v>4687</v>
      </c>
      <c r="O25" s="143">
        <v>14.078878005124496</v>
      </c>
      <c r="P25" s="143">
        <v>5.7460554867658056</v>
      </c>
      <c r="Q25" s="207"/>
      <c r="R25" s="207"/>
      <c r="S25" s="214"/>
      <c r="V25" s="219" t="s">
        <v>156</v>
      </c>
      <c r="W25" s="220">
        <v>7728</v>
      </c>
    </row>
    <row r="26" spans="1:26" x14ac:dyDescent="0.25">
      <c r="A26" s="211" t="s">
        <v>62</v>
      </c>
      <c r="B26" s="212">
        <v>48326</v>
      </c>
      <c r="C26" s="212">
        <v>31078</v>
      </c>
      <c r="D26" s="212">
        <v>17248</v>
      </c>
      <c r="E26" s="143">
        <v>64.309067582667709</v>
      </c>
      <c r="F26" s="143">
        <v>35.690932417332284</v>
      </c>
      <c r="G26" s="212">
        <v>38456</v>
      </c>
      <c r="H26" s="213">
        <v>23977</v>
      </c>
      <c r="I26" s="213">
        <v>14479</v>
      </c>
      <c r="J26" s="143">
        <v>49.615114017299177</v>
      </c>
      <c r="K26" s="143">
        <v>29.961097545834541</v>
      </c>
      <c r="L26" s="221">
        <v>9870</v>
      </c>
      <c r="M26" s="221">
        <v>7101</v>
      </c>
      <c r="N26" s="221">
        <v>2769</v>
      </c>
      <c r="O26" s="143">
        <v>14.69395356536854</v>
      </c>
      <c r="P26" s="143">
        <v>5.7298348714977445</v>
      </c>
      <c r="Q26" s="207"/>
      <c r="R26" s="207"/>
      <c r="S26" s="214"/>
    </row>
    <row r="27" spans="1:26" x14ac:dyDescent="0.25">
      <c r="A27" s="211" t="s">
        <v>63</v>
      </c>
      <c r="B27" s="212">
        <v>24570</v>
      </c>
      <c r="C27" s="212">
        <v>13918</v>
      </c>
      <c r="D27" s="212">
        <v>10652</v>
      </c>
      <c r="E27" s="143">
        <v>56.646316646316642</v>
      </c>
      <c r="F27" s="143">
        <v>43.353683353683351</v>
      </c>
      <c r="G27" s="212">
        <v>12679</v>
      </c>
      <c r="H27" s="213">
        <v>7043</v>
      </c>
      <c r="I27" s="213">
        <v>5636</v>
      </c>
      <c r="J27" s="143">
        <v>28.665038665038665</v>
      </c>
      <c r="K27" s="143">
        <v>22.938542938542938</v>
      </c>
      <c r="L27" s="221">
        <v>11891</v>
      </c>
      <c r="M27" s="221">
        <v>6875</v>
      </c>
      <c r="N27" s="221">
        <v>5016</v>
      </c>
      <c r="O27" s="143">
        <v>27.98127798127798</v>
      </c>
      <c r="P27" s="143">
        <v>20.415140415140414</v>
      </c>
      <c r="Q27" s="207"/>
      <c r="R27" s="207"/>
      <c r="S27" s="214"/>
    </row>
    <row r="28" spans="1:26" x14ac:dyDescent="0.25">
      <c r="A28" s="211" t="s">
        <v>64</v>
      </c>
      <c r="B28" s="212">
        <v>17089</v>
      </c>
      <c r="C28" s="212">
        <v>9563</v>
      </c>
      <c r="D28" s="212">
        <v>7526</v>
      </c>
      <c r="E28" s="143">
        <v>55.959974252443089</v>
      </c>
      <c r="F28" s="143">
        <v>44.040025747556911</v>
      </c>
      <c r="G28" s="212">
        <v>4833</v>
      </c>
      <c r="H28" s="213">
        <v>2331</v>
      </c>
      <c r="I28" s="213">
        <v>2502</v>
      </c>
      <c r="J28" s="143">
        <v>13.640353443735737</v>
      </c>
      <c r="K28" s="143">
        <v>14.640997132658434</v>
      </c>
      <c r="L28" s="221">
        <v>12256</v>
      </c>
      <c r="M28" s="221">
        <v>7232</v>
      </c>
      <c r="N28" s="221">
        <v>5024</v>
      </c>
      <c r="O28" s="143">
        <v>42.319620808707356</v>
      </c>
      <c r="P28" s="143">
        <v>29.399028614898469</v>
      </c>
      <c r="Q28" s="207"/>
      <c r="R28" s="207"/>
      <c r="S28" s="214"/>
    </row>
    <row r="29" spans="1:26" x14ac:dyDescent="0.25">
      <c r="A29" s="211" t="s">
        <v>65</v>
      </c>
      <c r="B29" s="212">
        <v>22005</v>
      </c>
      <c r="C29" s="212">
        <v>10786</v>
      </c>
      <c r="D29" s="213">
        <v>11219</v>
      </c>
      <c r="E29" s="143">
        <v>49.016132697114287</v>
      </c>
      <c r="F29" s="143">
        <v>50.983867302885713</v>
      </c>
      <c r="G29" s="212">
        <v>20840</v>
      </c>
      <c r="H29" s="213">
        <v>10361</v>
      </c>
      <c r="I29" s="213">
        <v>10479</v>
      </c>
      <c r="J29" s="143">
        <v>47.084753465121565</v>
      </c>
      <c r="K29" s="143">
        <v>47.620995228357195</v>
      </c>
      <c r="L29" s="221">
        <v>1165</v>
      </c>
      <c r="M29" s="221">
        <v>425</v>
      </c>
      <c r="N29" s="221">
        <v>740</v>
      </c>
      <c r="O29" s="143">
        <v>1.931379231992729</v>
      </c>
      <c r="P29" s="143">
        <v>3.3628720745285161</v>
      </c>
      <c r="Q29" s="207"/>
      <c r="R29" s="207"/>
      <c r="S29" s="214"/>
    </row>
    <row r="30" spans="1:26" x14ac:dyDescent="0.25">
      <c r="A30" s="227" t="s">
        <v>60</v>
      </c>
      <c r="B30" s="228">
        <v>193559</v>
      </c>
      <c r="C30" s="232">
        <v>116717</v>
      </c>
      <c r="D30" s="232">
        <v>76842</v>
      </c>
      <c r="E30" s="229">
        <v>60.300476857185672</v>
      </c>
      <c r="F30" s="229">
        <v>39.699523142814336</v>
      </c>
      <c r="G30" s="228">
        <v>142206</v>
      </c>
      <c r="H30" s="228">
        <v>83600</v>
      </c>
      <c r="I30" s="228">
        <v>58606</v>
      </c>
      <c r="J30" s="229">
        <v>43.190965028750924</v>
      </c>
      <c r="K30" s="229">
        <v>30.278106417164789</v>
      </c>
      <c r="L30" s="230">
        <v>51353</v>
      </c>
      <c r="M30" s="230">
        <v>33117</v>
      </c>
      <c r="N30" s="230">
        <v>18236</v>
      </c>
      <c r="O30" s="229">
        <v>17.109511828434741</v>
      </c>
      <c r="P30" s="229">
        <v>9.4214167256495429</v>
      </c>
      <c r="Q30" s="207"/>
      <c r="R30" s="207"/>
      <c r="S30" s="214"/>
      <c r="T30" s="233"/>
      <c r="U30" s="233"/>
      <c r="V30" s="233"/>
    </row>
    <row r="31" spans="1:26" x14ac:dyDescent="0.25">
      <c r="A31" s="169" t="s">
        <v>113</v>
      </c>
      <c r="B31" s="169"/>
      <c r="C31" s="169"/>
      <c r="D31" s="169"/>
      <c r="E31" s="169"/>
      <c r="F31" s="169"/>
      <c r="G31" s="234"/>
      <c r="H31" s="235"/>
      <c r="I31" s="236"/>
      <c r="L31" s="236"/>
      <c r="M31" s="236"/>
      <c r="N31" s="236"/>
    </row>
    <row r="32" spans="1:26" x14ac:dyDescent="0.25">
      <c r="C32" s="236"/>
      <c r="D32" s="215"/>
      <c r="G32" s="215"/>
      <c r="H32" s="236"/>
      <c r="I32" s="215"/>
      <c r="L32" s="236"/>
      <c r="M32" s="236"/>
      <c r="N32" s="215"/>
    </row>
    <row r="33" spans="1:16" x14ac:dyDescent="0.25">
      <c r="A33" s="237"/>
      <c r="B33" s="238"/>
      <c r="C33" s="238"/>
      <c r="D33" s="238"/>
      <c r="E33" s="237"/>
      <c r="F33" s="237"/>
      <c r="G33" s="237"/>
      <c r="H33" s="237"/>
      <c r="I33" s="237"/>
      <c r="J33" s="210"/>
      <c r="K33" s="210"/>
      <c r="L33" s="210"/>
      <c r="M33" s="210"/>
      <c r="N33" s="210"/>
      <c r="O33" s="210"/>
      <c r="P33" s="210"/>
    </row>
    <row r="34" spans="1:16" x14ac:dyDescent="0.25"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</row>
    <row r="36" spans="1:16" ht="15.75" thickBot="1" x14ac:dyDescent="0.3"/>
    <row r="37" spans="1:16" ht="15.75" thickBot="1" x14ac:dyDescent="0.3">
      <c r="C37" s="619"/>
      <c r="D37" s="621" t="s">
        <v>159</v>
      </c>
      <c r="E37" s="622"/>
      <c r="F37" s="621" t="s">
        <v>160</v>
      </c>
      <c r="G37" s="622"/>
      <c r="H37" s="621" t="s">
        <v>161</v>
      </c>
      <c r="I37" s="622"/>
    </row>
    <row r="38" spans="1:16" ht="15.75" thickBot="1" x14ac:dyDescent="0.3">
      <c r="C38" s="620"/>
      <c r="D38" s="240" t="s">
        <v>155</v>
      </c>
      <c r="E38" s="240" t="s">
        <v>156</v>
      </c>
      <c r="F38" s="240" t="s">
        <v>155</v>
      </c>
      <c r="G38" s="240" t="s">
        <v>156</v>
      </c>
      <c r="H38" s="241" t="s">
        <v>155</v>
      </c>
      <c r="I38" s="241" t="s">
        <v>156</v>
      </c>
    </row>
    <row r="39" spans="1:16" ht="15.75" thickBot="1" x14ac:dyDescent="0.3">
      <c r="C39" s="239" t="s">
        <v>12</v>
      </c>
      <c r="D39" s="229">
        <v>60.3</v>
      </c>
      <c r="E39" s="229">
        <v>39.699523142814336</v>
      </c>
      <c r="F39" s="242">
        <f>F40/Y24*100</f>
        <v>54.220721521236889</v>
      </c>
      <c r="G39" s="242">
        <f>G40/Y24*100</f>
        <v>45.779278478763111</v>
      </c>
      <c r="H39" s="242">
        <f>H40/M39*100</f>
        <v>59.812773237027187</v>
      </c>
      <c r="I39" s="242">
        <f>I40/M39*100</f>
        <v>40.187226762972813</v>
      </c>
      <c r="K39" s="207" t="s">
        <v>162</v>
      </c>
      <c r="M39" s="215">
        <f>B24+Y24</f>
        <v>210440</v>
      </c>
    </row>
    <row r="40" spans="1:16" ht="15.75" thickBot="1" x14ac:dyDescent="0.3">
      <c r="C40" s="239" t="s">
        <v>77</v>
      </c>
      <c r="D40" s="228">
        <v>116717</v>
      </c>
      <c r="E40" s="228">
        <v>76842</v>
      </c>
      <c r="F40" s="243">
        <v>9153</v>
      </c>
      <c r="G40" s="243">
        <v>7728</v>
      </c>
      <c r="H40" s="145">
        <f>D40+F40</f>
        <v>125870</v>
      </c>
      <c r="I40" s="145">
        <f>E40+G40</f>
        <v>84570</v>
      </c>
    </row>
    <row r="42" spans="1:16" x14ac:dyDescent="0.25">
      <c r="H42" s="215"/>
      <c r="I42" s="215"/>
    </row>
    <row r="45" spans="1:16" ht="15.75" thickBot="1" x14ac:dyDescent="0.3"/>
    <row r="46" spans="1:16" ht="15.75" thickBot="1" x14ac:dyDescent="0.3">
      <c r="D46" s="616" t="s">
        <v>163</v>
      </c>
      <c r="E46" s="614" t="s">
        <v>6</v>
      </c>
      <c r="F46" s="615"/>
      <c r="G46" s="614" t="s">
        <v>164</v>
      </c>
      <c r="H46" s="615"/>
      <c r="I46" s="614" t="s">
        <v>126</v>
      </c>
      <c r="J46" s="615"/>
      <c r="K46" s="614" t="s">
        <v>60</v>
      </c>
      <c r="L46" s="615"/>
      <c r="M46" s="616" t="s">
        <v>165</v>
      </c>
    </row>
    <row r="47" spans="1:16" ht="15.75" thickBot="1" x14ac:dyDescent="0.3">
      <c r="D47" s="617"/>
      <c r="E47" s="244" t="s">
        <v>166</v>
      </c>
      <c r="F47" s="244" t="s">
        <v>167</v>
      </c>
      <c r="G47" s="244" t="s">
        <v>166</v>
      </c>
      <c r="H47" s="244" t="s">
        <v>167</v>
      </c>
      <c r="I47" s="244" t="s">
        <v>166</v>
      </c>
      <c r="J47" s="244" t="s">
        <v>167</v>
      </c>
      <c r="K47" s="244" t="s">
        <v>166</v>
      </c>
      <c r="L47" s="244" t="s">
        <v>167</v>
      </c>
      <c r="M47" s="617"/>
    </row>
    <row r="48" spans="1:16" ht="15.75" thickBot="1" x14ac:dyDescent="0.3">
      <c r="D48" s="245" t="s">
        <v>168</v>
      </c>
      <c r="E48" s="244">
        <v>726</v>
      </c>
      <c r="F48" s="244">
        <v>584</v>
      </c>
      <c r="G48" s="244">
        <v>119</v>
      </c>
      <c r="H48" s="244">
        <v>39</v>
      </c>
      <c r="I48" s="244">
        <v>46</v>
      </c>
      <c r="J48" s="244">
        <v>31</v>
      </c>
      <c r="K48" s="246">
        <v>891</v>
      </c>
      <c r="L48" s="244">
        <v>654</v>
      </c>
      <c r="M48" s="247">
        <v>1545</v>
      </c>
    </row>
    <row r="49" spans="4:13" ht="15.75" thickBot="1" x14ac:dyDescent="0.3">
      <c r="D49" s="245" t="s">
        <v>169</v>
      </c>
      <c r="E49" s="247">
        <v>7344</v>
      </c>
      <c r="F49" s="247">
        <v>6337</v>
      </c>
      <c r="G49" s="614"/>
      <c r="H49" s="618"/>
      <c r="I49" s="244">
        <v>918</v>
      </c>
      <c r="J49" s="244">
        <v>737</v>
      </c>
      <c r="K49" s="247">
        <v>8262</v>
      </c>
      <c r="L49" s="247">
        <v>7074</v>
      </c>
      <c r="M49" s="247">
        <v>15336</v>
      </c>
    </row>
    <row r="50" spans="4:13" ht="15.75" thickBot="1" x14ac:dyDescent="0.3">
      <c r="D50" s="245" t="s">
        <v>60</v>
      </c>
      <c r="E50" s="247">
        <v>8070</v>
      </c>
      <c r="F50" s="247">
        <v>6921</v>
      </c>
      <c r="G50" s="244">
        <v>119</v>
      </c>
      <c r="H50" s="244">
        <v>39</v>
      </c>
      <c r="I50" s="244">
        <v>964</v>
      </c>
      <c r="J50" s="244">
        <v>768</v>
      </c>
      <c r="K50" s="247">
        <v>9153</v>
      </c>
      <c r="L50" s="247">
        <v>7728</v>
      </c>
      <c r="M50" s="247">
        <v>16881</v>
      </c>
    </row>
    <row r="52" spans="4:13" x14ac:dyDescent="0.25">
      <c r="F52" s="207" t="s">
        <v>213</v>
      </c>
    </row>
  </sheetData>
  <mergeCells count="11">
    <mergeCell ref="K46:L46"/>
    <mergeCell ref="M46:M47"/>
    <mergeCell ref="G49:H49"/>
    <mergeCell ref="C37:C38"/>
    <mergeCell ref="D37:E37"/>
    <mergeCell ref="F37:G37"/>
    <mergeCell ref="H37:I37"/>
    <mergeCell ref="D46:D47"/>
    <mergeCell ref="E46:F46"/>
    <mergeCell ref="G46:H46"/>
    <mergeCell ref="I46:J46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&amp;LINAPP - Monitoraggio IeFP a.f.2020-21</oddHeader>
    <oddFooter>&amp;L&amp;A&amp;Rpag. &amp;P di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93C3-6C9B-4A3C-BECA-1632C7A92B34}">
  <sheetPr codeName="Foglio25">
    <tabColor rgb="FFFFEBAB"/>
  </sheetPr>
  <dimension ref="A1:P34"/>
  <sheetViews>
    <sheetView topLeftCell="D22" zoomScale="90" zoomScaleNormal="100" workbookViewId="0">
      <selection activeCell="I34" sqref="I34"/>
    </sheetView>
  </sheetViews>
  <sheetFormatPr defaultColWidth="9.140625" defaultRowHeight="12.75" x14ac:dyDescent="0.2"/>
  <cols>
    <col min="1" max="1" width="15.5703125" style="248" customWidth="1"/>
    <col min="2" max="2" width="10.140625" style="248" customWidth="1"/>
    <col min="3" max="3" width="11.42578125" style="248" customWidth="1"/>
    <col min="4" max="4" width="13.42578125" style="248" customWidth="1"/>
    <col min="5" max="5" width="13" style="248" customWidth="1"/>
    <col min="6" max="6" width="12.42578125" style="248" customWidth="1"/>
    <col min="7" max="7" width="12.85546875" style="248" customWidth="1"/>
    <col min="8" max="10" width="9.140625" style="248"/>
    <col min="11" max="12" width="9.140625" style="248" customWidth="1"/>
    <col min="13" max="13" width="22.42578125" style="248" customWidth="1"/>
    <col min="14" max="14" width="15.140625" style="248" customWidth="1"/>
    <col min="15" max="15" width="13.42578125" style="248" customWidth="1"/>
    <col min="16" max="16" width="5.140625" style="248" customWidth="1"/>
    <col min="17" max="16384" width="9.140625" style="248"/>
  </cols>
  <sheetData>
    <row r="1" spans="1:16" x14ac:dyDescent="0.2">
      <c r="A1" s="206" t="s">
        <v>170</v>
      </c>
      <c r="B1" s="206"/>
      <c r="C1" s="206"/>
      <c r="D1" s="206"/>
    </row>
    <row r="2" spans="1:16" s="205" customFormat="1" ht="22.15" customHeight="1" x14ac:dyDescent="0.15">
      <c r="I2" s="206"/>
    </row>
    <row r="3" spans="1:16" s="249" customFormat="1" ht="59.25" customHeight="1" x14ac:dyDescent="0.2">
      <c r="A3" s="208" t="s">
        <v>125</v>
      </c>
      <c r="B3" s="208" t="s">
        <v>171</v>
      </c>
      <c r="C3" s="208" t="s">
        <v>172</v>
      </c>
      <c r="D3" s="208" t="s">
        <v>173</v>
      </c>
      <c r="E3" s="208" t="s">
        <v>174</v>
      </c>
      <c r="F3" s="208" t="s">
        <v>175</v>
      </c>
      <c r="G3" s="208" t="s">
        <v>176</v>
      </c>
    </row>
    <row r="4" spans="1:16" ht="15.6" customHeight="1" x14ac:dyDescent="0.2">
      <c r="A4" s="211" t="s">
        <v>39</v>
      </c>
      <c r="B4" s="142">
        <v>5360</v>
      </c>
      <c r="C4" s="144">
        <v>2389</v>
      </c>
      <c r="D4" s="143">
        <v>44.570895522388057</v>
      </c>
      <c r="E4" s="142">
        <v>2552</v>
      </c>
      <c r="F4" s="142">
        <v>1640</v>
      </c>
      <c r="G4" s="143">
        <v>64.263322884012538</v>
      </c>
    </row>
    <row r="5" spans="1:16" ht="15.6" customHeight="1" x14ac:dyDescent="0.2">
      <c r="A5" s="211" t="s">
        <v>40</v>
      </c>
      <c r="B5" s="142">
        <v>80</v>
      </c>
      <c r="C5" s="142">
        <v>32</v>
      </c>
      <c r="D5" s="143">
        <v>40</v>
      </c>
      <c r="E5" s="142">
        <v>51</v>
      </c>
      <c r="F5" s="142">
        <v>24</v>
      </c>
      <c r="G5" s="143">
        <v>47.058823529411761</v>
      </c>
      <c r="L5" s="623" t="s">
        <v>177</v>
      </c>
      <c r="M5" s="624"/>
      <c r="N5" s="250">
        <f>B25-C25</f>
        <v>26307</v>
      </c>
      <c r="O5" s="251">
        <f>N5/B25*100</f>
        <v>49.945890527994528</v>
      </c>
    </row>
    <row r="6" spans="1:16" ht="15.6" customHeight="1" x14ac:dyDescent="0.2">
      <c r="A6" s="211" t="s">
        <v>41</v>
      </c>
      <c r="B6" s="142">
        <v>17943</v>
      </c>
      <c r="C6" s="142">
        <v>9918</v>
      </c>
      <c r="D6" s="143">
        <v>55.275037619127232</v>
      </c>
      <c r="E6" s="142">
        <v>1971</v>
      </c>
      <c r="F6" s="142">
        <v>880</v>
      </c>
      <c r="G6" s="143">
        <v>44.647387113140539</v>
      </c>
      <c r="L6" s="252"/>
      <c r="N6" s="253"/>
      <c r="O6" s="254"/>
    </row>
    <row r="7" spans="1:16" ht="15.6" customHeight="1" x14ac:dyDescent="0.2">
      <c r="A7" s="211" t="s">
        <v>42</v>
      </c>
      <c r="B7" s="142">
        <v>1704</v>
      </c>
      <c r="C7" s="142">
        <v>877</v>
      </c>
      <c r="D7" s="143">
        <v>51.467136150234737</v>
      </c>
      <c r="E7" s="190">
        <v>0</v>
      </c>
      <c r="F7" s="190">
        <v>0</v>
      </c>
      <c r="G7" s="255">
        <v>0</v>
      </c>
      <c r="L7" s="623" t="s">
        <v>178</v>
      </c>
      <c r="M7" s="624"/>
      <c r="N7" s="256">
        <f>E25-F25</f>
        <v>6627</v>
      </c>
      <c r="O7" s="257">
        <f>N7/E25*100</f>
        <v>46.161883533017559</v>
      </c>
    </row>
    <row r="8" spans="1:16" ht="15.6" customHeight="1" x14ac:dyDescent="0.2">
      <c r="A8" s="211" t="s">
        <v>43</v>
      </c>
      <c r="B8" s="142">
        <v>1600</v>
      </c>
      <c r="C8" s="142">
        <v>958</v>
      </c>
      <c r="D8" s="143">
        <v>59.875</v>
      </c>
      <c r="E8" s="190">
        <v>0</v>
      </c>
      <c r="F8" s="190">
        <v>0</v>
      </c>
      <c r="G8" s="255">
        <v>0</v>
      </c>
    </row>
    <row r="9" spans="1:16" ht="15.6" customHeight="1" x14ac:dyDescent="0.2">
      <c r="A9" s="211" t="s">
        <v>44</v>
      </c>
      <c r="B9" s="142">
        <v>7051</v>
      </c>
      <c r="C9" s="142">
        <v>3898</v>
      </c>
      <c r="D9" s="143">
        <v>55.282938590270881</v>
      </c>
      <c r="E9" s="142">
        <v>430</v>
      </c>
      <c r="F9" s="142">
        <v>113</v>
      </c>
      <c r="G9" s="143">
        <v>26.279069767441861</v>
      </c>
    </row>
    <row r="10" spans="1:16" ht="15.6" customHeight="1" x14ac:dyDescent="0.2">
      <c r="A10" s="211" t="s">
        <v>45</v>
      </c>
      <c r="B10" s="142">
        <v>1689</v>
      </c>
      <c r="C10" s="142">
        <v>601</v>
      </c>
      <c r="D10" s="143">
        <v>35.583185316755475</v>
      </c>
      <c r="E10" s="142">
        <v>62</v>
      </c>
      <c r="F10" s="142">
        <v>41</v>
      </c>
      <c r="G10" s="143">
        <v>66.129032258064512</v>
      </c>
    </row>
    <row r="11" spans="1:16" ht="15.6" customHeight="1" x14ac:dyDescent="0.2">
      <c r="A11" s="211" t="s">
        <v>46</v>
      </c>
      <c r="B11" s="142">
        <v>878</v>
      </c>
      <c r="C11" s="142">
        <v>346</v>
      </c>
      <c r="D11" s="143">
        <v>39.407744874715263</v>
      </c>
      <c r="E11" s="142">
        <v>721</v>
      </c>
      <c r="F11" s="142">
        <v>344</v>
      </c>
      <c r="G11" s="143">
        <v>47.711511789181692</v>
      </c>
    </row>
    <row r="12" spans="1:16" ht="15.6" customHeight="1" x14ac:dyDescent="0.2">
      <c r="A12" s="211" t="s">
        <v>47</v>
      </c>
      <c r="B12" s="142">
        <v>0</v>
      </c>
      <c r="C12" s="142">
        <v>0</v>
      </c>
      <c r="D12" s="255">
        <v>0</v>
      </c>
      <c r="E12" s="142">
        <v>2397</v>
      </c>
      <c r="F12" s="142">
        <v>1422</v>
      </c>
      <c r="G12" s="143">
        <v>59.324155193992489</v>
      </c>
    </row>
    <row r="13" spans="1:16" ht="15.6" customHeight="1" x14ac:dyDescent="0.2">
      <c r="A13" s="211" t="s">
        <v>48</v>
      </c>
      <c r="B13" s="142">
        <v>481</v>
      </c>
      <c r="C13" s="142">
        <v>52</v>
      </c>
      <c r="D13" s="143">
        <v>10.810810810810811</v>
      </c>
      <c r="E13" s="142">
        <v>1236</v>
      </c>
      <c r="F13" s="142">
        <v>638</v>
      </c>
      <c r="G13" s="143">
        <v>51.618122977346282</v>
      </c>
      <c r="N13" s="258" t="s">
        <v>179</v>
      </c>
      <c r="O13" s="258" t="s">
        <v>180</v>
      </c>
      <c r="P13" s="162"/>
    </row>
    <row r="14" spans="1:16" ht="15.6" customHeight="1" x14ac:dyDescent="0.2">
      <c r="A14" s="211" t="s">
        <v>49</v>
      </c>
      <c r="B14" s="142">
        <v>267</v>
      </c>
      <c r="C14" s="142">
        <v>105</v>
      </c>
      <c r="D14" s="143">
        <v>39.325842696629216</v>
      </c>
      <c r="E14" s="142">
        <v>1051</v>
      </c>
      <c r="F14" s="142">
        <v>681</v>
      </c>
      <c r="G14" s="143">
        <v>64.795432921027597</v>
      </c>
      <c r="M14" s="259" t="s">
        <v>181</v>
      </c>
      <c r="N14" s="260">
        <v>50.1</v>
      </c>
      <c r="O14" s="261">
        <v>49.9</v>
      </c>
    </row>
    <row r="15" spans="1:16" ht="15.6" customHeight="1" x14ac:dyDescent="0.2">
      <c r="A15" s="211" t="s">
        <v>50</v>
      </c>
      <c r="B15" s="142">
        <v>138</v>
      </c>
      <c r="C15" s="142">
        <v>74</v>
      </c>
      <c r="D15" s="142">
        <v>53.623188405797109</v>
      </c>
      <c r="E15" s="142">
        <v>1533</v>
      </c>
      <c r="F15" s="142">
        <v>788</v>
      </c>
      <c r="G15" s="143">
        <v>51.402478799739072</v>
      </c>
      <c r="M15" s="262" t="s">
        <v>16</v>
      </c>
      <c r="N15" s="263">
        <v>53.8</v>
      </c>
      <c r="O15" s="264">
        <v>46.2</v>
      </c>
    </row>
    <row r="16" spans="1:16" ht="15.6" customHeight="1" x14ac:dyDescent="0.2">
      <c r="A16" s="211" t="s">
        <v>51</v>
      </c>
      <c r="B16" s="142">
        <v>3965</v>
      </c>
      <c r="C16" s="144">
        <v>2018</v>
      </c>
      <c r="D16" s="143">
        <v>50.8953341740227</v>
      </c>
      <c r="E16" s="190">
        <v>192</v>
      </c>
      <c r="F16" s="190">
        <v>107</v>
      </c>
      <c r="G16" s="255">
        <v>55.729166666666664</v>
      </c>
    </row>
    <row r="17" spans="1:11" ht="15.6" customHeight="1" x14ac:dyDescent="0.2">
      <c r="A17" s="211" t="s">
        <v>52</v>
      </c>
      <c r="B17" s="142">
        <v>166</v>
      </c>
      <c r="C17" s="142">
        <v>22</v>
      </c>
      <c r="D17" s="143">
        <v>13.253012048192772</v>
      </c>
      <c r="E17" s="142">
        <v>770</v>
      </c>
      <c r="F17" s="142">
        <v>436</v>
      </c>
      <c r="G17" s="143">
        <v>56.623376623376622</v>
      </c>
    </row>
    <row r="18" spans="1:11" ht="15.6" customHeight="1" x14ac:dyDescent="0.2">
      <c r="A18" s="211" t="s">
        <v>53</v>
      </c>
      <c r="B18" s="142">
        <v>77</v>
      </c>
      <c r="C18" s="142">
        <v>8</v>
      </c>
      <c r="D18" s="143">
        <v>10.38961038961039</v>
      </c>
      <c r="E18" s="190">
        <v>213</v>
      </c>
      <c r="F18" s="190">
        <v>150</v>
      </c>
      <c r="G18" s="255">
        <v>70.422535211267601</v>
      </c>
      <c r="K18" s="248" t="s">
        <v>214</v>
      </c>
    </row>
    <row r="19" spans="1:11" ht="15.6" customHeight="1" x14ac:dyDescent="0.2">
      <c r="A19" s="211" t="s">
        <v>54</v>
      </c>
      <c r="B19" s="142">
        <v>839</v>
      </c>
      <c r="C19" s="142">
        <v>251</v>
      </c>
      <c r="D19" s="143">
        <v>29.916567342073897</v>
      </c>
      <c r="E19" s="190">
        <v>844</v>
      </c>
      <c r="F19" s="190">
        <v>279</v>
      </c>
      <c r="G19" s="255">
        <v>33.056872037914694</v>
      </c>
      <c r="K19" s="248" t="s">
        <v>215</v>
      </c>
    </row>
    <row r="20" spans="1:11" ht="15.6" customHeight="1" x14ac:dyDescent="0.2">
      <c r="A20" s="211" t="s">
        <v>55</v>
      </c>
      <c r="B20" s="142">
        <v>1462</v>
      </c>
      <c r="C20" s="142">
        <v>415</v>
      </c>
      <c r="D20" s="142">
        <v>28.385772913816687</v>
      </c>
      <c r="E20" s="190">
        <v>0</v>
      </c>
      <c r="F20" s="142">
        <v>0</v>
      </c>
      <c r="G20" s="255">
        <v>0</v>
      </c>
    </row>
    <row r="21" spans="1:11" ht="15.6" customHeight="1" x14ac:dyDescent="0.2">
      <c r="A21" s="211" t="s">
        <v>56</v>
      </c>
      <c r="B21" s="142">
        <v>0</v>
      </c>
      <c r="C21" s="142">
        <v>0</v>
      </c>
      <c r="D21" s="255">
        <v>0</v>
      </c>
      <c r="E21" s="190">
        <v>0</v>
      </c>
      <c r="F21" s="190">
        <v>0</v>
      </c>
      <c r="G21" s="255">
        <v>0</v>
      </c>
    </row>
    <row r="22" spans="1:11" ht="15.6" customHeight="1" x14ac:dyDescent="0.2">
      <c r="A22" s="211" t="s">
        <v>57</v>
      </c>
      <c r="B22" s="144">
        <v>201</v>
      </c>
      <c r="C22" s="144">
        <v>45</v>
      </c>
      <c r="D22" s="143">
        <v>22.388059701492537</v>
      </c>
      <c r="E22" s="190">
        <v>0</v>
      </c>
      <c r="F22" s="190">
        <v>0</v>
      </c>
      <c r="G22" s="255">
        <v>0</v>
      </c>
    </row>
    <row r="23" spans="1:11" ht="15.6" customHeight="1" x14ac:dyDescent="0.2">
      <c r="A23" s="211" t="s">
        <v>58</v>
      </c>
      <c r="B23" s="142">
        <v>8331</v>
      </c>
      <c r="C23" s="144">
        <v>4196</v>
      </c>
      <c r="D23" s="143">
        <v>50.36610250870244</v>
      </c>
      <c r="E23" s="190">
        <v>333</v>
      </c>
      <c r="F23" s="190">
        <v>186</v>
      </c>
      <c r="G23" s="255">
        <v>55.85585585585585</v>
      </c>
    </row>
    <row r="24" spans="1:11" ht="15.6" customHeight="1" x14ac:dyDescent="0.2">
      <c r="A24" s="211" t="s">
        <v>59</v>
      </c>
      <c r="B24" s="144">
        <v>439</v>
      </c>
      <c r="C24" s="144">
        <v>159</v>
      </c>
      <c r="D24" s="143">
        <v>36.218678815489753</v>
      </c>
      <c r="E24" s="190">
        <v>0</v>
      </c>
      <c r="F24" s="190">
        <v>0</v>
      </c>
      <c r="G24" s="255">
        <v>0</v>
      </c>
    </row>
    <row r="25" spans="1:11" ht="15.6" customHeight="1" x14ac:dyDescent="0.2">
      <c r="A25" s="227" t="s">
        <v>60</v>
      </c>
      <c r="B25" s="145">
        <v>52671</v>
      </c>
      <c r="C25" s="145">
        <v>26364</v>
      </c>
      <c r="D25" s="265">
        <v>50.054109472005472</v>
      </c>
      <c r="E25" s="145">
        <v>14356</v>
      </c>
      <c r="F25" s="145">
        <v>7729</v>
      </c>
      <c r="G25" s="266">
        <v>53.838116466982441</v>
      </c>
    </row>
    <row r="26" spans="1:11" x14ac:dyDescent="0.2">
      <c r="A26" s="211" t="s">
        <v>61</v>
      </c>
      <c r="B26" s="142">
        <v>24261</v>
      </c>
      <c r="C26" s="142">
        <v>12685</v>
      </c>
      <c r="D26" s="143">
        <v>52.285561188739123</v>
      </c>
      <c r="E26" s="142">
        <v>5295</v>
      </c>
      <c r="F26" s="142">
        <v>2888</v>
      </c>
      <c r="G26" s="143">
        <v>54.54202077431539</v>
      </c>
    </row>
    <row r="27" spans="1:11" x14ac:dyDescent="0.2">
      <c r="A27" s="211" t="s">
        <v>62</v>
      </c>
      <c r="B27" s="142">
        <v>12044</v>
      </c>
      <c r="C27" s="142">
        <v>6334</v>
      </c>
      <c r="D27" s="143">
        <v>52.59050149452009</v>
      </c>
      <c r="E27" s="142">
        <v>2889</v>
      </c>
      <c r="F27" s="142">
        <v>1576</v>
      </c>
      <c r="G27" s="143">
        <v>54.551748009691934</v>
      </c>
    </row>
    <row r="28" spans="1:11" x14ac:dyDescent="0.2">
      <c r="A28" s="211" t="s">
        <v>63</v>
      </c>
      <c r="B28" s="142">
        <v>4851</v>
      </c>
      <c r="C28" s="142">
        <v>2249</v>
      </c>
      <c r="D28" s="143">
        <v>46.361574933003503</v>
      </c>
      <c r="E28" s="142">
        <v>4012</v>
      </c>
      <c r="F28" s="142">
        <v>2214</v>
      </c>
      <c r="G28" s="143">
        <v>55.184446660019937</v>
      </c>
    </row>
    <row r="29" spans="1:11" x14ac:dyDescent="0.2">
      <c r="A29" s="211" t="s">
        <v>64</v>
      </c>
      <c r="B29" s="142">
        <v>2745</v>
      </c>
      <c r="C29" s="142">
        <v>741</v>
      </c>
      <c r="D29" s="143">
        <v>26.994535519125684</v>
      </c>
      <c r="E29" s="142">
        <v>1827</v>
      </c>
      <c r="F29" s="142">
        <v>865</v>
      </c>
      <c r="G29" s="143">
        <v>47.34537493158183</v>
      </c>
    </row>
    <row r="30" spans="1:11" x14ac:dyDescent="0.2">
      <c r="A30" s="211" t="s">
        <v>65</v>
      </c>
      <c r="B30" s="142">
        <v>8770</v>
      </c>
      <c r="C30" s="142">
        <v>4355</v>
      </c>
      <c r="D30" s="143">
        <v>49.657924743443559</v>
      </c>
      <c r="E30" s="190">
        <v>333</v>
      </c>
      <c r="F30" s="190">
        <v>186</v>
      </c>
      <c r="G30" s="255">
        <v>55.85585585585585</v>
      </c>
    </row>
    <row r="31" spans="1:11" x14ac:dyDescent="0.2">
      <c r="A31" s="227" t="s">
        <v>60</v>
      </c>
      <c r="B31" s="145">
        <v>52671</v>
      </c>
      <c r="C31" s="145">
        <v>26364</v>
      </c>
      <c r="D31" s="229">
        <v>50.054109472005472</v>
      </c>
      <c r="E31" s="145">
        <v>14356</v>
      </c>
      <c r="F31" s="145">
        <v>7729</v>
      </c>
      <c r="G31" s="229">
        <v>53.838116466982441</v>
      </c>
    </row>
    <row r="32" spans="1:11" x14ac:dyDescent="0.2">
      <c r="A32" s="625" t="s">
        <v>113</v>
      </c>
      <c r="B32" s="625"/>
      <c r="C32" s="625"/>
      <c r="D32" s="625"/>
      <c r="E32" s="233"/>
      <c r="F32" s="233"/>
      <c r="G32" s="233"/>
    </row>
    <row r="34" spans="1:7" ht="12.6" customHeight="1" x14ac:dyDescent="0.2">
      <c r="A34" s="626"/>
      <c r="B34" s="626"/>
      <c r="C34" s="626"/>
      <c r="D34" s="626"/>
      <c r="E34" s="237"/>
      <c r="F34" s="237"/>
      <c r="G34" s="237"/>
    </row>
  </sheetData>
  <mergeCells count="4">
    <mergeCell ref="L5:M5"/>
    <mergeCell ref="L7:M7"/>
    <mergeCell ref="A32:D32"/>
    <mergeCell ref="A34:D3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&amp;LINAPP - Monitoraggio IeFP a.f.2020-21</oddHeader>
    <oddFooter>&amp;L&amp;A&amp;Rpag. &amp;P di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603C-4E25-4572-98BE-37E1AD285B91}">
  <sheetPr codeName="Foglio26">
    <tabColor rgb="FF9999FF"/>
  </sheetPr>
  <dimension ref="A1:M65"/>
  <sheetViews>
    <sheetView topLeftCell="A55" zoomScaleNormal="100" workbookViewId="0">
      <selection activeCell="F82" sqref="F82"/>
    </sheetView>
  </sheetViews>
  <sheetFormatPr defaultColWidth="9.140625" defaultRowHeight="11.25" x14ac:dyDescent="0.15"/>
  <cols>
    <col min="1" max="1" width="17.85546875" style="205" customWidth="1"/>
    <col min="2" max="2" width="12.85546875" style="205" customWidth="1"/>
    <col min="3" max="3" width="14.5703125" style="205" customWidth="1"/>
    <col min="4" max="4" width="15.5703125" style="205" customWidth="1"/>
    <col min="5" max="5" width="14.42578125" style="205" customWidth="1"/>
    <col min="6" max="6" width="15.42578125" style="205" customWidth="1"/>
    <col min="7" max="7" width="16.5703125" style="205" customWidth="1"/>
    <col min="8" max="8" width="13.42578125" style="205" customWidth="1"/>
    <col min="9" max="9" width="13.85546875" style="205" customWidth="1"/>
    <col min="10" max="10" width="16.85546875" style="205" customWidth="1"/>
    <col min="11" max="11" width="11.42578125" style="205" customWidth="1"/>
    <col min="12" max="12" width="11.5703125" style="205" customWidth="1"/>
    <col min="13" max="13" width="12.5703125" style="205" customWidth="1"/>
    <col min="14" max="16384" width="9.140625" style="205"/>
  </cols>
  <sheetData>
    <row r="1" spans="1:13" x14ac:dyDescent="0.15">
      <c r="A1" s="629" t="s">
        <v>182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</row>
    <row r="3" spans="1:13" ht="84.6" customHeight="1" x14ac:dyDescent="0.15">
      <c r="A3" s="208" t="s">
        <v>125</v>
      </c>
      <c r="B3" s="208" t="s">
        <v>183</v>
      </c>
      <c r="C3" s="208" t="s">
        <v>184</v>
      </c>
      <c r="D3" s="208" t="s">
        <v>185</v>
      </c>
      <c r="E3" s="208" t="s">
        <v>186</v>
      </c>
      <c r="F3" s="208" t="s">
        <v>187</v>
      </c>
      <c r="G3" s="208" t="s">
        <v>185</v>
      </c>
      <c r="H3" s="208" t="s">
        <v>188</v>
      </c>
      <c r="I3" s="208" t="s">
        <v>189</v>
      </c>
      <c r="J3" s="208" t="s">
        <v>190</v>
      </c>
      <c r="K3" s="208" t="s">
        <v>191</v>
      </c>
      <c r="L3" s="208" t="s">
        <v>192</v>
      </c>
      <c r="M3" s="208" t="s">
        <v>193</v>
      </c>
    </row>
    <row r="4" spans="1:13" x14ac:dyDescent="0.15">
      <c r="A4" s="211" t="s">
        <v>39</v>
      </c>
      <c r="B4" s="212">
        <v>2533</v>
      </c>
      <c r="C4" s="221">
        <v>15470</v>
      </c>
      <c r="D4" s="143">
        <v>16.373626373626372</v>
      </c>
      <c r="E4" s="212">
        <v>1203</v>
      </c>
      <c r="F4" s="212">
        <v>8252</v>
      </c>
      <c r="G4" s="267">
        <v>14.578284052350945</v>
      </c>
      <c r="H4" s="212">
        <v>193</v>
      </c>
      <c r="I4" s="212">
        <v>1420</v>
      </c>
      <c r="J4" s="143">
        <v>13.59154929577465</v>
      </c>
      <c r="K4" s="212">
        <v>0</v>
      </c>
      <c r="L4" s="212">
        <v>0</v>
      </c>
      <c r="M4" s="143">
        <v>0</v>
      </c>
    </row>
    <row r="5" spans="1:13" x14ac:dyDescent="0.15">
      <c r="A5" s="211" t="s">
        <v>40</v>
      </c>
      <c r="B5" s="212">
        <v>15</v>
      </c>
      <c r="C5" s="212">
        <v>193</v>
      </c>
      <c r="D5" s="143">
        <v>7.7720207253886011</v>
      </c>
      <c r="E5" s="212">
        <v>15</v>
      </c>
      <c r="F5" s="212">
        <v>126</v>
      </c>
      <c r="G5" s="267">
        <v>11.904761904761903</v>
      </c>
      <c r="H5" s="212">
        <v>2</v>
      </c>
      <c r="I5" s="212">
        <v>9</v>
      </c>
      <c r="J5" s="143">
        <v>0</v>
      </c>
      <c r="K5" s="212">
        <v>0</v>
      </c>
      <c r="L5" s="212">
        <v>0</v>
      </c>
      <c r="M5" s="143">
        <v>0</v>
      </c>
    </row>
    <row r="6" spans="1:13" x14ac:dyDescent="0.15">
      <c r="A6" s="211" t="s">
        <v>41</v>
      </c>
      <c r="B6" s="212">
        <v>9875</v>
      </c>
      <c r="C6" s="212">
        <v>47575</v>
      </c>
      <c r="D6" s="143">
        <v>20.756699947451391</v>
      </c>
      <c r="E6" s="212">
        <v>2008</v>
      </c>
      <c r="F6" s="212">
        <v>5533</v>
      </c>
      <c r="G6" s="267">
        <v>36.291342851979039</v>
      </c>
      <c r="H6" s="212">
        <v>1138</v>
      </c>
      <c r="I6" s="212">
        <v>7517</v>
      </c>
      <c r="J6" s="143">
        <v>15.13901822535586</v>
      </c>
      <c r="K6" s="212">
        <v>327</v>
      </c>
      <c r="L6" s="212">
        <v>1005</v>
      </c>
      <c r="M6" s="143">
        <v>32.537313432835816</v>
      </c>
    </row>
    <row r="7" spans="1:13" x14ac:dyDescent="0.15">
      <c r="A7" s="211" t="s">
        <v>42</v>
      </c>
      <c r="B7" s="212">
        <v>548</v>
      </c>
      <c r="C7" s="212">
        <v>3940</v>
      </c>
      <c r="D7" s="143">
        <v>13.908629441624365</v>
      </c>
      <c r="E7" s="212">
        <v>0</v>
      </c>
      <c r="F7" s="212">
        <v>0</v>
      </c>
      <c r="G7" s="267">
        <v>0</v>
      </c>
      <c r="H7" s="212">
        <v>45</v>
      </c>
      <c r="I7" s="212">
        <v>618</v>
      </c>
      <c r="J7" s="143">
        <v>7.2815533980582519</v>
      </c>
      <c r="K7" s="212">
        <v>0</v>
      </c>
      <c r="L7" s="212">
        <v>0</v>
      </c>
      <c r="M7" s="143">
        <v>0</v>
      </c>
    </row>
    <row r="8" spans="1:13" x14ac:dyDescent="0.15">
      <c r="A8" s="211" t="s">
        <v>43</v>
      </c>
      <c r="B8" s="212">
        <v>817</v>
      </c>
      <c r="C8" s="212">
        <v>4487</v>
      </c>
      <c r="D8" s="143">
        <v>18.20815689770448</v>
      </c>
      <c r="E8" s="212">
        <v>0</v>
      </c>
      <c r="F8" s="212">
        <v>0</v>
      </c>
      <c r="G8" s="267">
        <v>0</v>
      </c>
      <c r="H8" s="212">
        <v>102</v>
      </c>
      <c r="I8" s="212">
        <v>930</v>
      </c>
      <c r="J8" s="143">
        <v>10.967741935483872</v>
      </c>
      <c r="K8" s="212">
        <v>0</v>
      </c>
      <c r="L8" s="212">
        <v>0</v>
      </c>
      <c r="M8" s="143">
        <v>0</v>
      </c>
    </row>
    <row r="9" spans="1:13" x14ac:dyDescent="0.15">
      <c r="A9" s="211" t="s">
        <v>44</v>
      </c>
      <c r="B9" s="212">
        <v>3722</v>
      </c>
      <c r="C9" s="212">
        <v>18913</v>
      </c>
      <c r="D9" s="143">
        <v>19.679585470311427</v>
      </c>
      <c r="E9" s="212">
        <v>385</v>
      </c>
      <c r="F9" s="212">
        <v>1167</v>
      </c>
      <c r="G9" s="267">
        <v>32.990574121679522</v>
      </c>
      <c r="H9" s="212">
        <v>152</v>
      </c>
      <c r="I9" s="212">
        <v>979</v>
      </c>
      <c r="J9" s="143">
        <v>15.526046986721145</v>
      </c>
      <c r="K9" s="212">
        <v>2</v>
      </c>
      <c r="L9" s="212">
        <v>28</v>
      </c>
      <c r="M9" s="143">
        <v>7.1428571428571423</v>
      </c>
    </row>
    <row r="10" spans="1:13" x14ac:dyDescent="0.15">
      <c r="A10" s="211" t="s">
        <v>45</v>
      </c>
      <c r="B10" s="212">
        <v>993</v>
      </c>
      <c r="C10" s="212">
        <v>4112</v>
      </c>
      <c r="D10" s="143">
        <v>24.148832684824903</v>
      </c>
      <c r="E10" s="212">
        <v>43</v>
      </c>
      <c r="F10" s="212">
        <v>266</v>
      </c>
      <c r="G10" s="267">
        <v>16.165413533834585</v>
      </c>
      <c r="H10" s="212">
        <v>48</v>
      </c>
      <c r="I10" s="212">
        <v>458</v>
      </c>
      <c r="J10" s="143">
        <v>10.480349344978166</v>
      </c>
      <c r="K10" s="212">
        <v>2</v>
      </c>
      <c r="L10" s="212">
        <v>20</v>
      </c>
      <c r="M10" s="143">
        <v>10</v>
      </c>
    </row>
    <row r="11" spans="1:13" x14ac:dyDescent="0.15">
      <c r="A11" s="211" t="s">
        <v>46</v>
      </c>
      <c r="B11" s="212">
        <v>522</v>
      </c>
      <c r="C11" s="212">
        <v>2160</v>
      </c>
      <c r="D11" s="143">
        <v>24.166666666666668</v>
      </c>
      <c r="E11" s="212">
        <v>574</v>
      </c>
      <c r="F11" s="212">
        <v>2260</v>
      </c>
      <c r="G11" s="267">
        <v>25.398230088495577</v>
      </c>
      <c r="H11" s="212">
        <v>51</v>
      </c>
      <c r="I11" s="212">
        <v>269</v>
      </c>
      <c r="J11" s="143">
        <v>18.959107806691449</v>
      </c>
      <c r="K11" s="212">
        <v>0</v>
      </c>
      <c r="L11" s="212">
        <v>0</v>
      </c>
      <c r="M11" s="212">
        <v>0</v>
      </c>
    </row>
    <row r="12" spans="1:13" x14ac:dyDescent="0.15">
      <c r="A12" s="211" t="s">
        <v>47</v>
      </c>
      <c r="B12" s="212">
        <v>2548</v>
      </c>
      <c r="C12" s="212">
        <v>7004</v>
      </c>
      <c r="D12" s="143">
        <v>36.379211878926327</v>
      </c>
      <c r="E12" s="212">
        <v>2291</v>
      </c>
      <c r="F12" s="212">
        <v>8437</v>
      </c>
      <c r="G12" s="267">
        <v>27.154201730472916</v>
      </c>
      <c r="H12" s="212">
        <v>213</v>
      </c>
      <c r="I12" s="212">
        <v>664</v>
      </c>
      <c r="J12" s="143">
        <v>0</v>
      </c>
      <c r="K12" s="212">
        <v>47</v>
      </c>
      <c r="L12" s="212">
        <v>165</v>
      </c>
      <c r="M12" s="212">
        <v>28.484848484848484</v>
      </c>
    </row>
    <row r="13" spans="1:13" x14ac:dyDescent="0.15">
      <c r="A13" s="211" t="s">
        <v>48</v>
      </c>
      <c r="B13" s="212">
        <v>248</v>
      </c>
      <c r="C13" s="212">
        <v>953</v>
      </c>
      <c r="D13" s="143">
        <v>26.023084994753411</v>
      </c>
      <c r="E13" s="212">
        <v>531</v>
      </c>
      <c r="F13" s="212">
        <v>2959</v>
      </c>
      <c r="G13" s="267">
        <v>17.945251774248057</v>
      </c>
      <c r="H13" s="212">
        <v>0</v>
      </c>
      <c r="I13" s="212">
        <v>0</v>
      </c>
      <c r="J13" s="143">
        <v>0</v>
      </c>
      <c r="K13" s="212">
        <v>31</v>
      </c>
      <c r="L13" s="212">
        <v>270</v>
      </c>
      <c r="M13" s="143">
        <v>11.481481481481481</v>
      </c>
    </row>
    <row r="14" spans="1:13" x14ac:dyDescent="0.15">
      <c r="A14" s="211" t="s">
        <v>49</v>
      </c>
      <c r="B14" s="212">
        <v>309</v>
      </c>
      <c r="C14" s="212">
        <v>892</v>
      </c>
      <c r="D14" s="143">
        <v>34.641255605381168</v>
      </c>
      <c r="E14" s="212">
        <v>895</v>
      </c>
      <c r="F14" s="212">
        <v>3342</v>
      </c>
      <c r="G14" s="267">
        <v>26.7803710353082</v>
      </c>
      <c r="H14" s="212">
        <v>0</v>
      </c>
      <c r="I14" s="212">
        <v>0</v>
      </c>
      <c r="J14" s="143">
        <v>0</v>
      </c>
      <c r="K14" s="212">
        <v>0</v>
      </c>
      <c r="L14" s="212">
        <v>0</v>
      </c>
      <c r="M14" s="212">
        <v>0</v>
      </c>
    </row>
    <row r="15" spans="1:13" x14ac:dyDescent="0.15">
      <c r="A15" s="211" t="s">
        <v>50</v>
      </c>
      <c r="B15" s="212">
        <v>183</v>
      </c>
      <c r="C15" s="221">
        <v>550</v>
      </c>
      <c r="D15" s="143">
        <v>33.272727272727273</v>
      </c>
      <c r="E15" s="212">
        <v>973</v>
      </c>
      <c r="F15" s="212">
        <v>5123</v>
      </c>
      <c r="G15" s="267">
        <v>18.992777669334373</v>
      </c>
      <c r="H15" s="212">
        <v>1</v>
      </c>
      <c r="I15" s="212">
        <v>30</v>
      </c>
      <c r="J15" s="143">
        <v>0</v>
      </c>
      <c r="K15" s="212">
        <v>0</v>
      </c>
      <c r="L15" s="212">
        <v>0</v>
      </c>
      <c r="M15" s="212">
        <v>0</v>
      </c>
    </row>
    <row r="16" spans="1:13" x14ac:dyDescent="0.15">
      <c r="A16" s="211" t="s">
        <v>51</v>
      </c>
      <c r="B16" s="212">
        <v>1457</v>
      </c>
      <c r="C16" s="212">
        <v>10284</v>
      </c>
      <c r="D16" s="143">
        <v>14.167639050952937</v>
      </c>
      <c r="E16" s="212">
        <v>51</v>
      </c>
      <c r="F16" s="212">
        <v>467</v>
      </c>
      <c r="G16" s="267">
        <v>10.920770877944326</v>
      </c>
      <c r="H16" s="212">
        <v>187</v>
      </c>
      <c r="I16" s="212">
        <v>1535</v>
      </c>
      <c r="J16" s="143">
        <v>0</v>
      </c>
      <c r="K16" s="212">
        <v>0</v>
      </c>
      <c r="L16" s="212">
        <v>0</v>
      </c>
      <c r="M16" s="212">
        <v>0</v>
      </c>
    </row>
    <row r="17" spans="1:13" x14ac:dyDescent="0.15">
      <c r="A17" s="211" t="s">
        <v>52</v>
      </c>
      <c r="B17" s="212">
        <v>107</v>
      </c>
      <c r="C17" s="212">
        <v>327</v>
      </c>
      <c r="D17" s="143">
        <v>32.721712538226299</v>
      </c>
      <c r="E17" s="212">
        <v>323</v>
      </c>
      <c r="F17" s="212">
        <v>3235</v>
      </c>
      <c r="G17" s="267">
        <v>9.9845440494590409</v>
      </c>
      <c r="H17" s="212">
        <v>0</v>
      </c>
      <c r="I17" s="212">
        <v>36</v>
      </c>
      <c r="J17" s="143">
        <v>0</v>
      </c>
      <c r="K17" s="212">
        <v>0</v>
      </c>
      <c r="L17" s="212">
        <v>0</v>
      </c>
      <c r="M17" s="212">
        <v>0</v>
      </c>
    </row>
    <row r="18" spans="1:13" x14ac:dyDescent="0.15">
      <c r="A18" s="211" t="s">
        <v>53</v>
      </c>
      <c r="B18" s="212">
        <v>39</v>
      </c>
      <c r="C18" s="212">
        <v>150</v>
      </c>
      <c r="D18" s="143">
        <v>26</v>
      </c>
      <c r="E18" s="212">
        <v>38</v>
      </c>
      <c r="F18" s="212">
        <v>749</v>
      </c>
      <c r="G18" s="267">
        <v>5.0734312416555403</v>
      </c>
      <c r="H18" s="212">
        <v>2</v>
      </c>
      <c r="I18" s="212">
        <v>44</v>
      </c>
      <c r="J18" s="143">
        <v>0</v>
      </c>
      <c r="K18" s="212">
        <v>4</v>
      </c>
      <c r="L18" s="212">
        <v>158</v>
      </c>
      <c r="M18" s="143">
        <v>2.5316455696202533</v>
      </c>
    </row>
    <row r="19" spans="1:13" x14ac:dyDescent="0.15">
      <c r="A19" s="211" t="s">
        <v>54</v>
      </c>
      <c r="B19" s="212">
        <v>61</v>
      </c>
      <c r="C19" s="212">
        <v>1022</v>
      </c>
      <c r="D19" s="143">
        <v>5.9686888454011742</v>
      </c>
      <c r="E19" s="212">
        <v>37</v>
      </c>
      <c r="F19" s="212">
        <v>8268</v>
      </c>
      <c r="G19" s="267">
        <v>0.44750846637639091</v>
      </c>
      <c r="H19" s="212">
        <v>6</v>
      </c>
      <c r="I19" s="212">
        <v>223</v>
      </c>
      <c r="J19" s="143">
        <v>0</v>
      </c>
      <c r="K19" s="212">
        <v>0</v>
      </c>
      <c r="L19" s="212">
        <v>77</v>
      </c>
      <c r="M19" s="212">
        <v>0</v>
      </c>
    </row>
    <row r="20" spans="1:13" x14ac:dyDescent="0.15">
      <c r="A20" s="211" t="s">
        <v>55</v>
      </c>
      <c r="B20" s="212">
        <v>205</v>
      </c>
      <c r="C20" s="212">
        <v>2887</v>
      </c>
      <c r="D20" s="143">
        <v>7.1007966747488744</v>
      </c>
      <c r="E20" s="212">
        <v>0</v>
      </c>
      <c r="F20" s="212">
        <v>0</v>
      </c>
      <c r="G20" s="267">
        <v>0</v>
      </c>
      <c r="H20" s="212">
        <v>1</v>
      </c>
      <c r="I20" s="212">
        <v>259</v>
      </c>
      <c r="J20" s="143">
        <v>0</v>
      </c>
      <c r="K20" s="212">
        <v>0</v>
      </c>
      <c r="L20" s="212">
        <v>0</v>
      </c>
      <c r="M20" s="212">
        <v>0</v>
      </c>
    </row>
    <row r="21" spans="1:13" x14ac:dyDescent="0.15">
      <c r="A21" s="211" t="s">
        <v>56</v>
      </c>
      <c r="B21" s="212">
        <v>0</v>
      </c>
      <c r="C21" s="221">
        <v>0</v>
      </c>
      <c r="D21" s="143">
        <v>0</v>
      </c>
      <c r="E21" s="212">
        <v>0</v>
      </c>
      <c r="F21" s="212">
        <v>0</v>
      </c>
      <c r="G21" s="267">
        <v>0</v>
      </c>
      <c r="H21" s="212">
        <v>0</v>
      </c>
      <c r="I21" s="212">
        <v>0</v>
      </c>
      <c r="J21" s="143">
        <v>0</v>
      </c>
      <c r="K21" s="212">
        <v>0</v>
      </c>
      <c r="L21" s="212">
        <v>0</v>
      </c>
      <c r="M21" s="212">
        <v>0</v>
      </c>
    </row>
    <row r="22" spans="1:13" x14ac:dyDescent="0.15">
      <c r="A22" s="211" t="s">
        <v>57</v>
      </c>
      <c r="B22" s="221">
        <v>27</v>
      </c>
      <c r="C22" s="221">
        <v>447</v>
      </c>
      <c r="D22" s="143">
        <v>6.0402684563758395</v>
      </c>
      <c r="E22" s="221">
        <v>0</v>
      </c>
      <c r="F22" s="221">
        <v>4</v>
      </c>
      <c r="G22" s="143">
        <v>0</v>
      </c>
      <c r="H22" s="212">
        <v>0</v>
      </c>
      <c r="I22" s="212">
        <v>0</v>
      </c>
      <c r="J22" s="143">
        <v>0</v>
      </c>
      <c r="K22" s="212">
        <v>0</v>
      </c>
      <c r="L22" s="212">
        <v>0</v>
      </c>
      <c r="M22" s="212">
        <v>0</v>
      </c>
    </row>
    <row r="23" spans="1:13" x14ac:dyDescent="0.15">
      <c r="A23" s="211" t="s">
        <v>58</v>
      </c>
      <c r="B23" s="212">
        <v>922</v>
      </c>
      <c r="C23" s="212">
        <v>19795</v>
      </c>
      <c r="D23" s="143">
        <v>4.657741854003536</v>
      </c>
      <c r="E23" s="221">
        <v>37</v>
      </c>
      <c r="F23" s="212">
        <v>1165</v>
      </c>
      <c r="G23" s="143">
        <v>3.1759656652360517</v>
      </c>
      <c r="H23" s="212">
        <v>0</v>
      </c>
      <c r="I23" s="212">
        <v>0</v>
      </c>
      <c r="J23" s="143">
        <v>0</v>
      </c>
      <c r="K23" s="212">
        <v>3</v>
      </c>
      <c r="L23" s="212">
        <v>167</v>
      </c>
      <c r="M23" s="143">
        <v>1.7964071856287425</v>
      </c>
    </row>
    <row r="24" spans="1:13" x14ac:dyDescent="0.15">
      <c r="A24" s="211" t="s">
        <v>59</v>
      </c>
      <c r="B24" s="212">
        <v>12</v>
      </c>
      <c r="C24" s="212">
        <v>1045</v>
      </c>
      <c r="D24" s="143">
        <v>0</v>
      </c>
      <c r="E24" s="212">
        <v>0</v>
      </c>
      <c r="F24" s="212">
        <v>0</v>
      </c>
      <c r="G24" s="143">
        <v>0</v>
      </c>
      <c r="H24" s="212">
        <v>0</v>
      </c>
      <c r="I24" s="212">
        <v>0</v>
      </c>
      <c r="J24" s="143">
        <v>0</v>
      </c>
      <c r="K24" s="212">
        <v>0</v>
      </c>
      <c r="L24" s="212">
        <v>0</v>
      </c>
      <c r="M24" s="212">
        <v>0</v>
      </c>
    </row>
    <row r="25" spans="1:13" x14ac:dyDescent="0.15">
      <c r="A25" s="227" t="s">
        <v>60</v>
      </c>
      <c r="B25" s="268">
        <v>25143</v>
      </c>
      <c r="C25" s="228">
        <v>142206</v>
      </c>
      <c r="D25" s="229">
        <v>17.680688578540991</v>
      </c>
      <c r="E25" s="268">
        <v>9404</v>
      </c>
      <c r="F25" s="228">
        <v>51353</v>
      </c>
      <c r="G25" s="269">
        <v>18.312464705080522</v>
      </c>
      <c r="H25" s="270">
        <v>2141</v>
      </c>
      <c r="I25" s="271">
        <v>14991</v>
      </c>
      <c r="J25" s="229">
        <v>14.281902474818226</v>
      </c>
      <c r="K25" s="268">
        <v>416</v>
      </c>
      <c r="L25" s="228">
        <v>1890</v>
      </c>
      <c r="M25" s="229">
        <v>22.010582010582009</v>
      </c>
    </row>
    <row r="26" spans="1:13" x14ac:dyDescent="0.15">
      <c r="A26" s="211" t="s">
        <v>61</v>
      </c>
      <c r="B26" s="212">
        <v>12945</v>
      </c>
      <c r="C26" s="212">
        <v>65398</v>
      </c>
      <c r="D26" s="143">
        <v>19.794183308358054</v>
      </c>
      <c r="E26" s="212">
        <v>3800</v>
      </c>
      <c r="F26" s="212">
        <v>16171</v>
      </c>
      <c r="G26" s="143">
        <v>23.498855976748501</v>
      </c>
      <c r="H26" s="212">
        <v>1384</v>
      </c>
      <c r="I26" s="212">
        <v>9215</v>
      </c>
      <c r="J26" s="143">
        <v>15.018990775908843</v>
      </c>
      <c r="K26" s="212">
        <v>327</v>
      </c>
      <c r="L26" s="212">
        <v>1005</v>
      </c>
      <c r="M26" s="143">
        <v>32.537313432835816</v>
      </c>
    </row>
    <row r="27" spans="1:13" x14ac:dyDescent="0.15">
      <c r="A27" s="272" t="s">
        <v>62</v>
      </c>
      <c r="B27" s="273">
        <v>8628</v>
      </c>
      <c r="C27" s="273">
        <v>38456</v>
      </c>
      <c r="D27" s="143">
        <v>22.436030788433534</v>
      </c>
      <c r="E27" s="273">
        <v>2719</v>
      </c>
      <c r="F27" s="273">
        <v>9870</v>
      </c>
      <c r="G27" s="274">
        <v>27.548125633232019</v>
      </c>
      <c r="H27" s="273">
        <v>560</v>
      </c>
      <c r="I27" s="273">
        <v>3649</v>
      </c>
      <c r="J27" s="274">
        <v>15.346670320635791</v>
      </c>
      <c r="K27" s="273">
        <v>51</v>
      </c>
      <c r="L27" s="273">
        <v>213</v>
      </c>
      <c r="M27" s="143">
        <v>23.943661971830984</v>
      </c>
    </row>
    <row r="28" spans="1:13" x14ac:dyDescent="0.15">
      <c r="A28" s="211" t="s">
        <v>63</v>
      </c>
      <c r="B28" s="212">
        <v>2197</v>
      </c>
      <c r="C28" s="212">
        <v>12679</v>
      </c>
      <c r="D28" s="143">
        <v>17.327864973578357</v>
      </c>
      <c r="E28" s="212">
        <v>2450</v>
      </c>
      <c r="F28" s="212">
        <v>11891</v>
      </c>
      <c r="G28" s="143">
        <v>20.603818013623748</v>
      </c>
      <c r="H28" s="212">
        <v>188</v>
      </c>
      <c r="I28" s="212">
        <v>1565</v>
      </c>
      <c r="J28" s="143">
        <v>12.012779552715655</v>
      </c>
      <c r="K28" s="212">
        <v>31</v>
      </c>
      <c r="L28" s="212">
        <v>270</v>
      </c>
      <c r="M28" s="143">
        <v>11.481481481481481</v>
      </c>
    </row>
    <row r="29" spans="1:13" x14ac:dyDescent="0.15">
      <c r="A29" s="211" t="s">
        <v>64</v>
      </c>
      <c r="B29" s="212">
        <v>439</v>
      </c>
      <c r="C29" s="212">
        <v>4833</v>
      </c>
      <c r="D29" s="143">
        <v>9.0833850610386921</v>
      </c>
      <c r="E29" s="212">
        <v>398</v>
      </c>
      <c r="F29" s="212">
        <v>12256</v>
      </c>
      <c r="G29" s="143">
        <v>3.2473890339425591</v>
      </c>
      <c r="H29" s="212">
        <v>9</v>
      </c>
      <c r="I29" s="212">
        <v>562</v>
      </c>
      <c r="J29" s="143">
        <v>1.6014234875444839</v>
      </c>
      <c r="K29" s="212">
        <v>4</v>
      </c>
      <c r="L29" s="212">
        <v>235</v>
      </c>
      <c r="M29" s="143">
        <v>1.7021276595744681</v>
      </c>
    </row>
    <row r="30" spans="1:13" x14ac:dyDescent="0.15">
      <c r="A30" s="211" t="s">
        <v>65</v>
      </c>
      <c r="B30" s="212">
        <v>934</v>
      </c>
      <c r="C30" s="212">
        <v>20840</v>
      </c>
      <c r="D30" s="143">
        <v>4.4817658349328218</v>
      </c>
      <c r="E30" s="212">
        <v>37</v>
      </c>
      <c r="F30" s="212">
        <v>1165</v>
      </c>
      <c r="G30" s="267">
        <v>3.1759656652360517</v>
      </c>
      <c r="H30" s="212">
        <v>0</v>
      </c>
      <c r="I30" s="212">
        <v>0</v>
      </c>
      <c r="J30" s="143">
        <v>0</v>
      </c>
      <c r="K30" s="212">
        <v>3</v>
      </c>
      <c r="L30" s="212">
        <v>167</v>
      </c>
      <c r="M30" s="143">
        <v>1.7964071856287425</v>
      </c>
    </row>
    <row r="31" spans="1:13" x14ac:dyDescent="0.15">
      <c r="A31" s="275" t="s">
        <v>60</v>
      </c>
      <c r="B31" s="228">
        <v>25143</v>
      </c>
      <c r="C31" s="228">
        <v>142206</v>
      </c>
      <c r="D31" s="229">
        <v>17.680688578540991</v>
      </c>
      <c r="E31" s="228">
        <v>9404</v>
      </c>
      <c r="F31" s="228">
        <v>51353</v>
      </c>
      <c r="G31" s="269">
        <v>18.312464705080522</v>
      </c>
      <c r="H31" s="228">
        <v>2141</v>
      </c>
      <c r="I31" s="228">
        <v>14991</v>
      </c>
      <c r="J31" s="229">
        <v>14.281902474818226</v>
      </c>
      <c r="K31" s="228">
        <v>416</v>
      </c>
      <c r="L31" s="228">
        <v>1890</v>
      </c>
      <c r="M31" s="229">
        <v>22.010582010582009</v>
      </c>
    </row>
    <row r="33" spans="1:13" x14ac:dyDescent="0.15">
      <c r="A33" s="630" t="s">
        <v>113</v>
      </c>
      <c r="B33" s="630"/>
      <c r="C33" s="630"/>
      <c r="D33" s="630"/>
      <c r="E33" s="630"/>
      <c r="F33" s="630"/>
      <c r="G33" s="630"/>
      <c r="H33" s="630"/>
      <c r="I33" s="630"/>
      <c r="J33" s="630"/>
      <c r="K33" s="630"/>
      <c r="L33" s="630"/>
      <c r="M33" s="630"/>
    </row>
    <row r="35" spans="1:13" x14ac:dyDescent="0.15">
      <c r="B35" s="199"/>
    </row>
    <row r="37" spans="1:13" ht="15" x14ac:dyDescent="0.2">
      <c r="B37" s="276" t="s">
        <v>194</v>
      </c>
      <c r="C37" s="276"/>
      <c r="D37" s="277">
        <f>B25+E25</f>
        <v>34547</v>
      </c>
    </row>
    <row r="38" spans="1:13" ht="15" x14ac:dyDescent="0.2">
      <c r="F38" s="276" t="s">
        <v>195</v>
      </c>
      <c r="G38" s="276"/>
      <c r="H38" s="278">
        <f>D37+D39</f>
        <v>37104</v>
      </c>
    </row>
    <row r="39" spans="1:13" ht="15" x14ac:dyDescent="0.2">
      <c r="B39" s="276" t="s">
        <v>196</v>
      </c>
      <c r="C39" s="276"/>
      <c r="D39" s="277">
        <f>H25+K25</f>
        <v>2557</v>
      </c>
      <c r="J39" s="279">
        <f>H38/H41*100</f>
        <v>17.631628967876832</v>
      </c>
      <c r="K39" s="205" t="s">
        <v>197</v>
      </c>
    </row>
    <row r="41" spans="1:13" ht="15" x14ac:dyDescent="0.2">
      <c r="F41" s="276" t="s">
        <v>162</v>
      </c>
      <c r="G41" s="276"/>
      <c r="H41" s="280">
        <v>210440</v>
      </c>
    </row>
    <row r="48" spans="1:13" ht="15" x14ac:dyDescent="0.2">
      <c r="B48" s="276" t="s">
        <v>198</v>
      </c>
      <c r="C48" s="277">
        <f>B25+H25</f>
        <v>27284</v>
      </c>
      <c r="D48" s="281">
        <f>C48/C54*100</f>
        <v>17.356565328854874</v>
      </c>
    </row>
    <row r="49" spans="1:9" ht="15" x14ac:dyDescent="0.2">
      <c r="A49" s="282" t="s">
        <v>199</v>
      </c>
      <c r="E49" s="283"/>
    </row>
    <row r="51" spans="1:9" ht="30" x14ac:dyDescent="0.2">
      <c r="B51" s="284" t="s">
        <v>200</v>
      </c>
      <c r="C51" s="277">
        <f>E25+K25</f>
        <v>9820</v>
      </c>
      <c r="D51" s="285">
        <f>C51/C56*100</f>
        <v>18.443739083071954</v>
      </c>
      <c r="H51" s="286" t="s">
        <v>201</v>
      </c>
      <c r="I51" s="287" t="s">
        <v>202</v>
      </c>
    </row>
    <row r="52" spans="1:9" x14ac:dyDescent="0.15">
      <c r="G52" s="627" t="s">
        <v>36</v>
      </c>
      <c r="H52" s="627">
        <v>82.6</v>
      </c>
      <c r="I52" s="627">
        <v>17.399999999999999</v>
      </c>
    </row>
    <row r="53" spans="1:9" x14ac:dyDescent="0.15">
      <c r="G53" s="628"/>
      <c r="H53" s="628"/>
      <c r="I53" s="628"/>
    </row>
    <row r="54" spans="1:9" x14ac:dyDescent="0.15">
      <c r="B54" s="205" t="s">
        <v>203</v>
      </c>
      <c r="C54" s="283">
        <f>C25+I25</f>
        <v>157197</v>
      </c>
      <c r="G54" s="627" t="s">
        <v>135</v>
      </c>
      <c r="H54" s="627">
        <v>81.599999999999994</v>
      </c>
      <c r="I54" s="627">
        <v>18.399999999999999</v>
      </c>
    </row>
    <row r="55" spans="1:9" x14ac:dyDescent="0.15">
      <c r="D55" s="283"/>
      <c r="G55" s="628"/>
      <c r="H55" s="628"/>
      <c r="I55" s="628"/>
    </row>
    <row r="56" spans="1:9" ht="22.5" x14ac:dyDescent="0.15">
      <c r="B56" s="288" t="s">
        <v>204</v>
      </c>
      <c r="C56" s="289">
        <f>F25+L25</f>
        <v>53243</v>
      </c>
    </row>
    <row r="59" spans="1:9" ht="15" x14ac:dyDescent="0.2">
      <c r="B59" s="290" t="s">
        <v>205</v>
      </c>
      <c r="C59" s="283">
        <f>C54-C48</f>
        <v>129913</v>
      </c>
      <c r="D59" s="285">
        <f>C59/C54*100</f>
        <v>82.643434671145116</v>
      </c>
    </row>
    <row r="60" spans="1:9" x14ac:dyDescent="0.15">
      <c r="G60" s="205" t="s">
        <v>216</v>
      </c>
    </row>
    <row r="61" spans="1:9" ht="30" x14ac:dyDescent="0.2">
      <c r="B61" s="291" t="s">
        <v>206</v>
      </c>
      <c r="C61" s="283">
        <f>C56-C51</f>
        <v>43423</v>
      </c>
      <c r="D61" s="285">
        <f>C61/C56*100</f>
        <v>81.556260916928053</v>
      </c>
      <c r="E61" s="283"/>
    </row>
    <row r="64" spans="1:9" x14ac:dyDescent="0.15">
      <c r="C64" s="283"/>
    </row>
    <row r="65" spans="3:3" x14ac:dyDescent="0.15">
      <c r="C65" s="283"/>
    </row>
  </sheetData>
  <mergeCells count="8">
    <mergeCell ref="G54:G55"/>
    <mergeCell ref="H54:H55"/>
    <mergeCell ref="I54:I55"/>
    <mergeCell ref="A1:M1"/>
    <mergeCell ref="A33:M33"/>
    <mergeCell ref="G52:G53"/>
    <mergeCell ref="H52:H53"/>
    <mergeCell ref="I52:I53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&amp;LINAPP - Monitoraggio IeFP a.f.2020-21</oddHeader>
    <oddFooter>&amp;L&amp;A&amp;Rpag. &amp;P di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0774-7B77-4628-AF95-814DA0934E3A}">
  <sheetPr>
    <tabColor theme="8" tint="0.59999389629810485"/>
  </sheetPr>
  <dimension ref="A1:V56"/>
  <sheetViews>
    <sheetView zoomScaleNormal="100" workbookViewId="0">
      <selection activeCell="A3" sqref="A3:A26"/>
    </sheetView>
  </sheetViews>
  <sheetFormatPr defaultColWidth="9.140625" defaultRowHeight="10.5" x14ac:dyDescent="0.15"/>
  <cols>
    <col min="1" max="1" width="21.28515625" style="294" customWidth="1"/>
    <col min="2" max="2" width="15.5703125" style="294" customWidth="1"/>
    <col min="3" max="3" width="13.5703125" style="294" customWidth="1"/>
    <col min="4" max="4" width="13.140625" style="294" customWidth="1"/>
    <col min="5" max="5" width="16.85546875" style="294" customWidth="1"/>
    <col min="6" max="6" width="16.42578125" style="294" customWidth="1"/>
    <col min="7" max="7" width="16.5703125" style="294" customWidth="1"/>
    <col min="8" max="8" width="14.5703125" style="294" customWidth="1"/>
    <col min="9" max="9" width="14.42578125" style="294" customWidth="1"/>
    <col min="10" max="10" width="17" style="294" customWidth="1"/>
    <col min="11" max="11" width="14.42578125" style="294" customWidth="1"/>
    <col min="12" max="12" width="16.85546875" style="294" customWidth="1"/>
    <col min="13" max="13" width="15.140625" style="294" customWidth="1"/>
    <col min="14" max="14" width="10.85546875" style="294" customWidth="1"/>
    <col min="15" max="15" width="9.140625" style="294"/>
    <col min="16" max="16" width="12.42578125" style="294" customWidth="1"/>
    <col min="17" max="17" width="9.140625" style="294"/>
    <col min="18" max="18" width="14.140625" style="294" customWidth="1"/>
    <col min="19" max="16384" width="9.140625" style="294"/>
  </cols>
  <sheetData>
    <row r="1" spans="1:22" ht="11.25" x14ac:dyDescent="0.15">
      <c r="A1" s="292" t="s">
        <v>217</v>
      </c>
      <c r="B1" s="192"/>
      <c r="C1" s="192"/>
      <c r="D1" s="192"/>
      <c r="E1" s="293"/>
      <c r="F1" s="192"/>
      <c r="G1" s="192"/>
      <c r="H1" s="192"/>
      <c r="I1" s="192"/>
      <c r="J1" s="192"/>
    </row>
    <row r="3" spans="1:22" ht="24" customHeight="1" x14ac:dyDescent="0.15">
      <c r="A3" s="632" t="s">
        <v>35</v>
      </c>
      <c r="B3" s="634" t="s">
        <v>218</v>
      </c>
      <c r="C3" s="634"/>
      <c r="D3" s="634"/>
      <c r="E3" s="634" t="s">
        <v>181</v>
      </c>
      <c r="F3" s="634"/>
      <c r="G3" s="634"/>
      <c r="H3" s="634" t="s">
        <v>219</v>
      </c>
      <c r="I3" s="634"/>
      <c r="J3" s="634"/>
      <c r="K3" s="634" t="s">
        <v>16</v>
      </c>
      <c r="L3" s="634"/>
      <c r="M3" s="634"/>
      <c r="N3" s="631" t="s">
        <v>220</v>
      </c>
      <c r="O3" s="631"/>
      <c r="P3" s="631"/>
      <c r="Q3" s="296"/>
    </row>
    <row r="4" spans="1:22" ht="33" customHeight="1" x14ac:dyDescent="0.15">
      <c r="A4" s="633"/>
      <c r="B4" s="297" t="s">
        <v>221</v>
      </c>
      <c r="C4" s="297" t="s">
        <v>222</v>
      </c>
      <c r="D4" s="297" t="s">
        <v>223</v>
      </c>
      <c r="E4" s="297" t="s">
        <v>224</v>
      </c>
      <c r="F4" s="297" t="s">
        <v>225</v>
      </c>
      <c r="G4" s="297" t="s">
        <v>223</v>
      </c>
      <c r="H4" s="297" t="s">
        <v>224</v>
      </c>
      <c r="I4" s="297" t="s">
        <v>225</v>
      </c>
      <c r="J4" s="297" t="s">
        <v>223</v>
      </c>
      <c r="K4" s="297" t="s">
        <v>224</v>
      </c>
      <c r="L4" s="297" t="s">
        <v>225</v>
      </c>
      <c r="M4" s="297" t="s">
        <v>223</v>
      </c>
      <c r="N4" s="297" t="s">
        <v>224</v>
      </c>
      <c r="O4" s="297" t="s">
        <v>225</v>
      </c>
      <c r="P4" s="297" t="s">
        <v>223</v>
      </c>
      <c r="R4" s="298" t="s">
        <v>35</v>
      </c>
      <c r="S4" s="299" t="s">
        <v>226</v>
      </c>
      <c r="T4" s="300" t="s">
        <v>227</v>
      </c>
      <c r="U4" s="300" t="s">
        <v>228</v>
      </c>
      <c r="V4" s="301" t="s">
        <v>229</v>
      </c>
    </row>
    <row r="5" spans="1:22" x14ac:dyDescent="0.15">
      <c r="A5" s="302" t="s">
        <v>39</v>
      </c>
      <c r="B5" s="303">
        <v>7841</v>
      </c>
      <c r="C5" s="304">
        <v>5136</v>
      </c>
      <c r="D5" s="305">
        <v>65.501849253921691</v>
      </c>
      <c r="E5" s="306">
        <v>4716</v>
      </c>
      <c r="F5" s="303">
        <v>3613</v>
      </c>
      <c r="G5" s="305">
        <v>76.611535199321452</v>
      </c>
      <c r="H5" s="306">
        <v>25</v>
      </c>
      <c r="I5" s="303">
        <v>17</v>
      </c>
      <c r="J5" s="305">
        <v>68</v>
      </c>
      <c r="K5" s="307">
        <v>3100</v>
      </c>
      <c r="L5" s="304">
        <v>1506</v>
      </c>
      <c r="M5" s="305">
        <v>48.58064516129032</v>
      </c>
      <c r="N5" s="304">
        <v>3125</v>
      </c>
      <c r="O5" s="304">
        <v>1523</v>
      </c>
      <c r="P5" s="305">
        <v>48.736000000000004</v>
      </c>
      <c r="R5" s="302" t="s">
        <v>39</v>
      </c>
      <c r="S5" s="303">
        <v>3613</v>
      </c>
      <c r="T5" s="303">
        <v>17</v>
      </c>
      <c r="U5" s="304">
        <v>1506</v>
      </c>
      <c r="V5" s="304">
        <v>5136</v>
      </c>
    </row>
    <row r="6" spans="1:22" x14ac:dyDescent="0.15">
      <c r="A6" s="302" t="s">
        <v>40</v>
      </c>
      <c r="B6" s="303">
        <v>84</v>
      </c>
      <c r="C6" s="304">
        <v>71</v>
      </c>
      <c r="D6" s="305">
        <v>84.523809523809518</v>
      </c>
      <c r="E6" s="306">
        <v>53</v>
      </c>
      <c r="F6" s="303">
        <v>45</v>
      </c>
      <c r="G6" s="305">
        <v>84.905660377358487</v>
      </c>
      <c r="H6" s="308">
        <v>0</v>
      </c>
      <c r="I6" s="309">
        <v>0</v>
      </c>
      <c r="J6" s="310">
        <v>0</v>
      </c>
      <c r="K6" s="307">
        <v>31</v>
      </c>
      <c r="L6" s="304">
        <v>26</v>
      </c>
      <c r="M6" s="305">
        <v>83.870967741935488</v>
      </c>
      <c r="N6" s="304">
        <v>31</v>
      </c>
      <c r="O6" s="304">
        <v>26</v>
      </c>
      <c r="P6" s="305">
        <v>83.870967741935488</v>
      </c>
      <c r="R6" s="302" t="s">
        <v>40</v>
      </c>
      <c r="S6" s="303">
        <v>45</v>
      </c>
      <c r="T6" s="309">
        <v>0</v>
      </c>
      <c r="U6" s="304">
        <v>26</v>
      </c>
      <c r="V6" s="304">
        <v>71</v>
      </c>
    </row>
    <row r="7" spans="1:22" x14ac:dyDescent="0.15">
      <c r="A7" s="302" t="s">
        <v>41</v>
      </c>
      <c r="B7" s="303">
        <v>15288</v>
      </c>
      <c r="C7" s="304">
        <v>11955</v>
      </c>
      <c r="D7" s="305">
        <v>78.198587127158561</v>
      </c>
      <c r="E7" s="306">
        <v>13574</v>
      </c>
      <c r="F7" s="303">
        <v>10746</v>
      </c>
      <c r="G7" s="305">
        <v>79.166052747900395</v>
      </c>
      <c r="H7" s="308">
        <v>0</v>
      </c>
      <c r="I7" s="309">
        <v>0</v>
      </c>
      <c r="J7" s="310">
        <v>0</v>
      </c>
      <c r="K7" s="307">
        <v>1714</v>
      </c>
      <c r="L7" s="304">
        <v>1209</v>
      </c>
      <c r="M7" s="305">
        <v>70.536756126021004</v>
      </c>
      <c r="N7" s="304">
        <v>1714</v>
      </c>
      <c r="O7" s="304">
        <v>1209</v>
      </c>
      <c r="P7" s="305">
        <v>70.536756126021004</v>
      </c>
      <c r="R7" s="302" t="s">
        <v>41</v>
      </c>
      <c r="S7" s="303">
        <v>10746</v>
      </c>
      <c r="T7" s="309">
        <v>0</v>
      </c>
      <c r="U7" s="304">
        <v>1209</v>
      </c>
      <c r="V7" s="304">
        <v>11955</v>
      </c>
    </row>
    <row r="8" spans="1:22" ht="10.35" customHeight="1" x14ac:dyDescent="0.15">
      <c r="A8" s="302" t="s">
        <v>42</v>
      </c>
      <c r="B8" s="303">
        <v>1092</v>
      </c>
      <c r="C8" s="304">
        <v>960</v>
      </c>
      <c r="D8" s="305">
        <v>87.912087912087912</v>
      </c>
      <c r="E8" s="306">
        <v>1092</v>
      </c>
      <c r="F8" s="303">
        <v>960</v>
      </c>
      <c r="G8" s="305">
        <v>87.912087912087912</v>
      </c>
      <c r="H8" s="308">
        <v>0</v>
      </c>
      <c r="I8" s="309">
        <v>0</v>
      </c>
      <c r="J8" s="310">
        <v>0</v>
      </c>
      <c r="K8" s="309">
        <v>0</v>
      </c>
      <c r="L8" s="309">
        <v>0</v>
      </c>
      <c r="M8" s="310">
        <v>0</v>
      </c>
      <c r="N8" s="308">
        <v>0</v>
      </c>
      <c r="O8" s="309">
        <v>0</v>
      </c>
      <c r="P8" s="310">
        <v>0</v>
      </c>
      <c r="R8" s="302" t="s">
        <v>42</v>
      </c>
      <c r="S8" s="303">
        <v>960</v>
      </c>
      <c r="T8" s="309">
        <v>0</v>
      </c>
      <c r="U8" s="309">
        <v>0</v>
      </c>
      <c r="V8" s="304">
        <v>960</v>
      </c>
    </row>
    <row r="9" spans="1:22" x14ac:dyDescent="0.15">
      <c r="A9" s="302" t="s">
        <v>43</v>
      </c>
      <c r="B9" s="303">
        <v>1385</v>
      </c>
      <c r="C9" s="304">
        <v>1067</v>
      </c>
      <c r="D9" s="305">
        <v>77.039711191335741</v>
      </c>
      <c r="E9" s="306">
        <v>1385</v>
      </c>
      <c r="F9" s="303">
        <v>1067</v>
      </c>
      <c r="G9" s="305">
        <v>77.039711191335741</v>
      </c>
      <c r="H9" s="308">
        <v>0</v>
      </c>
      <c r="I9" s="309">
        <v>0</v>
      </c>
      <c r="J9" s="310">
        <v>0</v>
      </c>
      <c r="K9" s="309">
        <v>0</v>
      </c>
      <c r="L9" s="309">
        <v>0</v>
      </c>
      <c r="M9" s="310">
        <v>0</v>
      </c>
      <c r="N9" s="308">
        <v>0</v>
      </c>
      <c r="O9" s="309">
        <v>0</v>
      </c>
      <c r="P9" s="310">
        <v>0</v>
      </c>
      <c r="R9" s="302" t="s">
        <v>43</v>
      </c>
      <c r="S9" s="303">
        <v>1067</v>
      </c>
      <c r="T9" s="309">
        <v>0</v>
      </c>
      <c r="U9" s="309">
        <v>0</v>
      </c>
      <c r="V9" s="304">
        <v>1067</v>
      </c>
    </row>
    <row r="10" spans="1:22" x14ac:dyDescent="0.15">
      <c r="A10" s="302" t="s">
        <v>44</v>
      </c>
      <c r="B10" s="303">
        <v>5806</v>
      </c>
      <c r="C10" s="304">
        <v>4994</v>
      </c>
      <c r="D10" s="305">
        <v>86.014467791939381</v>
      </c>
      <c r="E10" s="306">
        <v>5492</v>
      </c>
      <c r="F10" s="303">
        <v>4737</v>
      </c>
      <c r="G10" s="305">
        <v>86.252731245447919</v>
      </c>
      <c r="H10" s="308">
        <v>0</v>
      </c>
      <c r="I10" s="309">
        <v>0</v>
      </c>
      <c r="J10" s="310">
        <v>0</v>
      </c>
      <c r="K10" s="307">
        <v>314</v>
      </c>
      <c r="L10" s="304">
        <v>257</v>
      </c>
      <c r="M10" s="305">
        <v>81.847133757961785</v>
      </c>
      <c r="N10" s="304">
        <v>314</v>
      </c>
      <c r="O10" s="304">
        <v>257</v>
      </c>
      <c r="P10" s="305">
        <v>81.847133757961785</v>
      </c>
      <c r="R10" s="302" t="s">
        <v>44</v>
      </c>
      <c r="S10" s="303">
        <v>4737</v>
      </c>
      <c r="T10" s="309">
        <v>0</v>
      </c>
      <c r="U10" s="304">
        <v>257</v>
      </c>
      <c r="V10" s="304">
        <v>4994</v>
      </c>
    </row>
    <row r="11" spans="1:22" x14ac:dyDescent="0.15">
      <c r="A11" s="302" t="s">
        <v>45</v>
      </c>
      <c r="B11" s="303">
        <v>1193</v>
      </c>
      <c r="C11" s="304">
        <v>1076</v>
      </c>
      <c r="D11" s="305">
        <v>90.192791282481139</v>
      </c>
      <c r="E11" s="306">
        <v>1099</v>
      </c>
      <c r="F11" s="303">
        <v>1028</v>
      </c>
      <c r="G11" s="305">
        <v>93.539581437670606</v>
      </c>
      <c r="H11" s="308">
        <v>0</v>
      </c>
      <c r="I11" s="309">
        <v>0</v>
      </c>
      <c r="J11" s="310">
        <v>0</v>
      </c>
      <c r="K11" s="307">
        <v>94</v>
      </c>
      <c r="L11" s="304">
        <v>48</v>
      </c>
      <c r="M11" s="305">
        <v>51.063829787234042</v>
      </c>
      <c r="N11" s="304">
        <v>94</v>
      </c>
      <c r="O11" s="304">
        <v>48</v>
      </c>
      <c r="P11" s="305">
        <v>51.063829787234042</v>
      </c>
      <c r="R11" s="302" t="s">
        <v>45</v>
      </c>
      <c r="S11" s="303">
        <v>1028</v>
      </c>
      <c r="T11" s="309">
        <v>0</v>
      </c>
      <c r="U11" s="304">
        <v>48</v>
      </c>
      <c r="V11" s="304">
        <v>1076</v>
      </c>
    </row>
    <row r="12" spans="1:22" x14ac:dyDescent="0.15">
      <c r="A12" s="302" t="s">
        <v>46</v>
      </c>
      <c r="B12" s="303">
        <v>1361</v>
      </c>
      <c r="C12" s="304">
        <v>957</v>
      </c>
      <c r="D12" s="305">
        <v>70.315944158706827</v>
      </c>
      <c r="E12" s="306">
        <v>603</v>
      </c>
      <c r="F12" s="303">
        <v>462</v>
      </c>
      <c r="G12" s="305">
        <v>76.616915422885569</v>
      </c>
      <c r="H12" s="308">
        <v>0</v>
      </c>
      <c r="I12" s="309">
        <v>0</v>
      </c>
      <c r="J12" s="310">
        <v>0</v>
      </c>
      <c r="K12" s="307">
        <v>758</v>
      </c>
      <c r="L12" s="304">
        <v>495</v>
      </c>
      <c r="M12" s="305">
        <v>65.303430079155675</v>
      </c>
      <c r="N12" s="304">
        <v>758</v>
      </c>
      <c r="O12" s="304">
        <v>495</v>
      </c>
      <c r="P12" s="305">
        <v>65.303430079155675</v>
      </c>
      <c r="R12" s="302" t="s">
        <v>46</v>
      </c>
      <c r="S12" s="303">
        <v>462</v>
      </c>
      <c r="T12" s="309">
        <v>0</v>
      </c>
      <c r="U12" s="304">
        <v>495</v>
      </c>
      <c r="V12" s="304">
        <v>957</v>
      </c>
    </row>
    <row r="13" spans="1:22" x14ac:dyDescent="0.15">
      <c r="A13" s="302" t="s">
        <v>47</v>
      </c>
      <c r="B13" s="303">
        <v>5958</v>
      </c>
      <c r="C13" s="304">
        <v>4378</v>
      </c>
      <c r="D13" s="305">
        <v>73.481033903994629</v>
      </c>
      <c r="E13" s="306">
        <v>3078</v>
      </c>
      <c r="F13" s="303">
        <v>2195</v>
      </c>
      <c r="G13" s="305">
        <v>71.312540610786229</v>
      </c>
      <c r="H13" s="308">
        <v>0</v>
      </c>
      <c r="I13" s="309">
        <v>0</v>
      </c>
      <c r="J13" s="310">
        <v>0</v>
      </c>
      <c r="K13" s="307">
        <v>2880</v>
      </c>
      <c r="L13" s="304">
        <v>2183</v>
      </c>
      <c r="M13" s="305">
        <v>75.798611111111114</v>
      </c>
      <c r="N13" s="304">
        <v>2880</v>
      </c>
      <c r="O13" s="304">
        <v>2183</v>
      </c>
      <c r="P13" s="305">
        <v>75.798611111111114</v>
      </c>
      <c r="R13" s="302" t="s">
        <v>47</v>
      </c>
      <c r="S13" s="303">
        <v>2195</v>
      </c>
      <c r="T13" s="309">
        <v>0</v>
      </c>
      <c r="U13" s="304">
        <v>2183</v>
      </c>
      <c r="V13" s="304">
        <v>4378</v>
      </c>
    </row>
    <row r="14" spans="1:22" x14ac:dyDescent="0.15">
      <c r="A14" s="302" t="s">
        <v>48</v>
      </c>
      <c r="B14" s="303">
        <v>863</v>
      </c>
      <c r="C14" s="304">
        <v>775</v>
      </c>
      <c r="D14" s="305">
        <v>89.803012746234074</v>
      </c>
      <c r="E14" s="306">
        <v>161</v>
      </c>
      <c r="F14" s="303">
        <v>153</v>
      </c>
      <c r="G14" s="305">
        <v>95.031055900621126</v>
      </c>
      <c r="H14" s="308">
        <v>0</v>
      </c>
      <c r="I14" s="309">
        <v>0</v>
      </c>
      <c r="J14" s="310">
        <v>0</v>
      </c>
      <c r="K14" s="307">
        <v>702</v>
      </c>
      <c r="L14" s="304">
        <v>622</v>
      </c>
      <c r="M14" s="305">
        <v>88.603988603988597</v>
      </c>
      <c r="N14" s="304">
        <v>702</v>
      </c>
      <c r="O14" s="304">
        <v>622</v>
      </c>
      <c r="P14" s="305">
        <v>88.603988603988597</v>
      </c>
      <c r="R14" s="302" t="s">
        <v>48</v>
      </c>
      <c r="S14" s="303">
        <v>153</v>
      </c>
      <c r="T14" s="309">
        <v>0</v>
      </c>
      <c r="U14" s="304">
        <v>622</v>
      </c>
      <c r="V14" s="304">
        <v>775</v>
      </c>
    </row>
    <row r="15" spans="1:22" x14ac:dyDescent="0.15">
      <c r="A15" s="311" t="s">
        <v>49</v>
      </c>
      <c r="B15" s="312">
        <v>1414</v>
      </c>
      <c r="C15" s="313">
        <v>1119</v>
      </c>
      <c r="D15" s="314">
        <v>79.137199434229132</v>
      </c>
      <c r="E15" s="313">
        <v>258</v>
      </c>
      <c r="F15" s="312">
        <v>193</v>
      </c>
      <c r="G15" s="314">
        <v>74.806201550387598</v>
      </c>
      <c r="H15" s="308">
        <v>0</v>
      </c>
      <c r="I15" s="309">
        <v>0</v>
      </c>
      <c r="J15" s="310">
        <v>0</v>
      </c>
      <c r="K15" s="307">
        <v>1156</v>
      </c>
      <c r="L15" s="304">
        <v>926</v>
      </c>
      <c r="M15" s="305">
        <v>80.103806228373699</v>
      </c>
      <c r="N15" s="304">
        <v>1156</v>
      </c>
      <c r="O15" s="304">
        <v>926</v>
      </c>
      <c r="P15" s="305">
        <v>80.103806228373699</v>
      </c>
      <c r="R15" s="311" t="s">
        <v>49</v>
      </c>
      <c r="S15" s="312">
        <v>193</v>
      </c>
      <c r="T15" s="309">
        <v>0</v>
      </c>
      <c r="U15" s="304">
        <v>926</v>
      </c>
      <c r="V15" s="313">
        <v>1119</v>
      </c>
    </row>
    <row r="16" spans="1:22" x14ac:dyDescent="0.15">
      <c r="A16" s="302" t="s">
        <v>50</v>
      </c>
      <c r="B16" s="303">
        <v>2175</v>
      </c>
      <c r="C16" s="304">
        <v>1659</v>
      </c>
      <c r="D16" s="305">
        <v>76.275862068965523</v>
      </c>
      <c r="E16" s="306">
        <v>192</v>
      </c>
      <c r="F16" s="303">
        <v>145</v>
      </c>
      <c r="G16" s="305">
        <v>75.520833333333343</v>
      </c>
      <c r="H16" s="308">
        <v>0</v>
      </c>
      <c r="I16" s="309">
        <v>0</v>
      </c>
      <c r="J16" s="310">
        <v>0</v>
      </c>
      <c r="K16" s="307">
        <v>1983</v>
      </c>
      <c r="L16" s="304">
        <v>1514</v>
      </c>
      <c r="M16" s="305">
        <v>76.348966212808875</v>
      </c>
      <c r="N16" s="304">
        <v>1983</v>
      </c>
      <c r="O16" s="304">
        <v>1514</v>
      </c>
      <c r="P16" s="305">
        <v>76.348966212808875</v>
      </c>
      <c r="R16" s="302" t="s">
        <v>50</v>
      </c>
      <c r="S16" s="303">
        <v>145</v>
      </c>
      <c r="T16" s="309">
        <v>0</v>
      </c>
      <c r="U16" s="304">
        <v>1514</v>
      </c>
      <c r="V16" s="304">
        <v>1659</v>
      </c>
    </row>
    <row r="17" spans="1:22" x14ac:dyDescent="0.15">
      <c r="A17" s="302" t="s">
        <v>51</v>
      </c>
      <c r="B17" s="303">
        <v>2963</v>
      </c>
      <c r="C17" s="304">
        <v>2214</v>
      </c>
      <c r="D17" s="305">
        <v>74.72156598042524</v>
      </c>
      <c r="E17" s="306">
        <v>2802</v>
      </c>
      <c r="F17" s="303">
        <v>2153</v>
      </c>
      <c r="G17" s="305">
        <v>76.837972876516773</v>
      </c>
      <c r="H17" s="308">
        <v>0</v>
      </c>
      <c r="I17" s="309">
        <v>0</v>
      </c>
      <c r="J17" s="310">
        <v>0</v>
      </c>
      <c r="K17" s="306">
        <v>161</v>
      </c>
      <c r="L17" s="303">
        <v>61</v>
      </c>
      <c r="M17" s="315">
        <v>37.888198757763973</v>
      </c>
      <c r="N17" s="306">
        <v>161</v>
      </c>
      <c r="O17" s="303">
        <v>61</v>
      </c>
      <c r="P17" s="305">
        <v>37.888198757763973</v>
      </c>
      <c r="R17" s="302" t="s">
        <v>51</v>
      </c>
      <c r="S17" s="303">
        <v>2153</v>
      </c>
      <c r="T17" s="309">
        <v>0</v>
      </c>
      <c r="U17" s="303">
        <v>61</v>
      </c>
      <c r="V17" s="304">
        <v>2214</v>
      </c>
    </row>
    <row r="18" spans="1:22" x14ac:dyDescent="0.15">
      <c r="A18" s="302" t="s">
        <v>52</v>
      </c>
      <c r="B18" s="303">
        <v>1251</v>
      </c>
      <c r="C18" s="304">
        <v>884</v>
      </c>
      <c r="D18" s="305">
        <v>70.6634692246203</v>
      </c>
      <c r="E18" s="306">
        <v>78</v>
      </c>
      <c r="F18" s="316">
        <v>62</v>
      </c>
      <c r="G18" s="305">
        <v>79.487179487179489</v>
      </c>
      <c r="H18" s="308">
        <v>0</v>
      </c>
      <c r="I18" s="309">
        <v>0</v>
      </c>
      <c r="J18" s="310">
        <v>0</v>
      </c>
      <c r="K18" s="307">
        <v>1173</v>
      </c>
      <c r="L18" s="304">
        <v>822</v>
      </c>
      <c r="M18" s="305">
        <v>70.076726342710998</v>
      </c>
      <c r="N18" s="304">
        <v>1173</v>
      </c>
      <c r="O18" s="304">
        <v>822</v>
      </c>
      <c r="P18" s="305">
        <v>70.076726342710998</v>
      </c>
      <c r="R18" s="302" t="s">
        <v>52</v>
      </c>
      <c r="S18" s="316">
        <v>62</v>
      </c>
      <c r="T18" s="309">
        <v>0</v>
      </c>
      <c r="U18" s="304">
        <v>822</v>
      </c>
      <c r="V18" s="304">
        <v>884</v>
      </c>
    </row>
    <row r="19" spans="1:22" x14ac:dyDescent="0.15">
      <c r="A19" s="311" t="s">
        <v>53</v>
      </c>
      <c r="B19" s="312">
        <v>342</v>
      </c>
      <c r="C19" s="313">
        <v>190</v>
      </c>
      <c r="D19" s="314">
        <v>55.555555555555557</v>
      </c>
      <c r="E19" s="313">
        <v>49</v>
      </c>
      <c r="F19" s="312">
        <v>11</v>
      </c>
      <c r="G19" s="314">
        <v>22.448979591836736</v>
      </c>
      <c r="H19" s="313">
        <v>293</v>
      </c>
      <c r="I19" s="312">
        <v>179</v>
      </c>
      <c r="J19" s="314">
        <v>61.092150170648466</v>
      </c>
      <c r="K19" s="309">
        <v>0</v>
      </c>
      <c r="L19" s="309">
        <v>0</v>
      </c>
      <c r="M19" s="310">
        <v>0</v>
      </c>
      <c r="N19" s="313">
        <v>293</v>
      </c>
      <c r="O19" s="312">
        <v>179</v>
      </c>
      <c r="P19" s="314">
        <v>61.092150170648466</v>
      </c>
      <c r="R19" s="311" t="s">
        <v>53</v>
      </c>
      <c r="S19" s="312">
        <v>11</v>
      </c>
      <c r="T19" s="312">
        <v>179</v>
      </c>
      <c r="U19" s="309">
        <v>0</v>
      </c>
      <c r="V19" s="313">
        <v>190</v>
      </c>
    </row>
    <row r="20" spans="1:22" x14ac:dyDescent="0.15">
      <c r="A20" s="302" t="s">
        <v>54</v>
      </c>
      <c r="B20" s="303">
        <v>3883</v>
      </c>
      <c r="C20" s="304">
        <v>3354</v>
      </c>
      <c r="D20" s="317">
        <v>86.376513005408185</v>
      </c>
      <c r="E20" s="318">
        <v>99</v>
      </c>
      <c r="F20" s="306">
        <v>68</v>
      </c>
      <c r="G20" s="305">
        <v>68.686868686868678</v>
      </c>
      <c r="H20" s="306">
        <v>3784</v>
      </c>
      <c r="I20" s="303">
        <v>3286</v>
      </c>
      <c r="J20" s="305">
        <v>86.839323467230443</v>
      </c>
      <c r="K20" s="309">
        <v>0</v>
      </c>
      <c r="L20" s="309">
        <v>0</v>
      </c>
      <c r="M20" s="319">
        <v>0</v>
      </c>
      <c r="N20" s="304">
        <v>3784</v>
      </c>
      <c r="O20" s="304">
        <v>3286</v>
      </c>
      <c r="P20" s="305">
        <v>86.839323467230443</v>
      </c>
      <c r="R20" s="302" t="s">
        <v>54</v>
      </c>
      <c r="S20" s="306">
        <v>68</v>
      </c>
      <c r="T20" s="303">
        <v>3286</v>
      </c>
      <c r="U20" s="309">
        <v>0</v>
      </c>
      <c r="V20" s="304">
        <v>3354</v>
      </c>
    </row>
    <row r="21" spans="1:22" x14ac:dyDescent="0.15">
      <c r="A21" s="311" t="s">
        <v>55</v>
      </c>
      <c r="B21" s="312">
        <v>981</v>
      </c>
      <c r="C21" s="313">
        <v>527</v>
      </c>
      <c r="D21" s="314">
        <v>53.720693170234455</v>
      </c>
      <c r="E21" s="313">
        <v>981</v>
      </c>
      <c r="F21" s="312">
        <v>527</v>
      </c>
      <c r="G21" s="314">
        <v>53.720693170234455</v>
      </c>
      <c r="H21" s="308">
        <v>0</v>
      </c>
      <c r="I21" s="309">
        <v>0</v>
      </c>
      <c r="J21" s="310">
        <v>0</v>
      </c>
      <c r="K21" s="309">
        <v>0</v>
      </c>
      <c r="L21" s="309">
        <v>0</v>
      </c>
      <c r="M21" s="310">
        <v>0</v>
      </c>
      <c r="N21" s="308">
        <v>0</v>
      </c>
      <c r="O21" s="308">
        <v>0</v>
      </c>
      <c r="P21" s="310">
        <v>0</v>
      </c>
      <c r="R21" s="311" t="s">
        <v>55</v>
      </c>
      <c r="S21" s="312">
        <v>527</v>
      </c>
      <c r="T21" s="309">
        <v>0</v>
      </c>
      <c r="U21" s="309">
        <v>0</v>
      </c>
      <c r="V21" s="313">
        <v>527</v>
      </c>
    </row>
    <row r="22" spans="1:22" s="321" customFormat="1" x14ac:dyDescent="0.15">
      <c r="A22" s="320" t="s">
        <v>56</v>
      </c>
      <c r="B22" s="308">
        <v>0</v>
      </c>
      <c r="C22" s="309">
        <v>0</v>
      </c>
      <c r="D22" s="310">
        <v>0</v>
      </c>
      <c r="E22" s="308">
        <v>0</v>
      </c>
      <c r="F22" s="309">
        <v>0</v>
      </c>
      <c r="G22" s="310">
        <v>0</v>
      </c>
      <c r="H22" s="308">
        <v>0</v>
      </c>
      <c r="I22" s="309">
        <v>0</v>
      </c>
      <c r="J22" s="310">
        <v>0</v>
      </c>
      <c r="K22" s="309">
        <v>0</v>
      </c>
      <c r="L22" s="309">
        <v>0</v>
      </c>
      <c r="M22" s="310">
        <v>0</v>
      </c>
      <c r="N22" s="308">
        <v>0</v>
      </c>
      <c r="O22" s="309">
        <v>0</v>
      </c>
      <c r="P22" s="310">
        <v>0</v>
      </c>
      <c r="R22" s="320" t="s">
        <v>56</v>
      </c>
      <c r="S22" s="309">
        <v>0</v>
      </c>
      <c r="T22" s="309">
        <v>0</v>
      </c>
      <c r="U22" s="309">
        <v>0</v>
      </c>
      <c r="V22" s="309">
        <v>0</v>
      </c>
    </row>
    <row r="23" spans="1:22" x14ac:dyDescent="0.15">
      <c r="A23" s="302" t="s">
        <v>57</v>
      </c>
      <c r="B23" s="303">
        <v>186</v>
      </c>
      <c r="C23" s="322">
        <v>142</v>
      </c>
      <c r="D23" s="317">
        <v>76.344086021505376</v>
      </c>
      <c r="E23" s="306">
        <v>182</v>
      </c>
      <c r="F23" s="316">
        <v>138</v>
      </c>
      <c r="G23" s="317">
        <v>75.824175824175825</v>
      </c>
      <c r="H23" s="306">
        <v>4</v>
      </c>
      <c r="I23" s="316">
        <v>4</v>
      </c>
      <c r="J23" s="305">
        <v>100</v>
      </c>
      <c r="K23" s="309">
        <v>0</v>
      </c>
      <c r="L23" s="309">
        <v>0</v>
      </c>
      <c r="M23" s="310">
        <v>0</v>
      </c>
      <c r="N23" s="306">
        <v>4</v>
      </c>
      <c r="O23" s="316">
        <v>4</v>
      </c>
      <c r="P23" s="305">
        <v>100</v>
      </c>
      <c r="R23" s="302" t="s">
        <v>57</v>
      </c>
      <c r="S23" s="316">
        <v>138</v>
      </c>
      <c r="T23" s="316">
        <v>4</v>
      </c>
      <c r="U23" s="309">
        <v>0</v>
      </c>
      <c r="V23" s="322">
        <v>142</v>
      </c>
    </row>
    <row r="24" spans="1:22" x14ac:dyDescent="0.15">
      <c r="A24" s="323" t="s">
        <v>58</v>
      </c>
      <c r="B24" s="312">
        <v>5603</v>
      </c>
      <c r="C24" s="324">
        <v>3005</v>
      </c>
      <c r="D24" s="325">
        <v>53.6319828663216</v>
      </c>
      <c r="E24" s="313">
        <v>4975</v>
      </c>
      <c r="F24" s="326">
        <v>2417</v>
      </c>
      <c r="G24" s="325">
        <v>48.582914572864325</v>
      </c>
      <c r="H24" s="327">
        <v>425</v>
      </c>
      <c r="I24" s="316">
        <v>417</v>
      </c>
      <c r="J24" s="317">
        <v>98.117647058823536</v>
      </c>
      <c r="K24" s="306">
        <v>203</v>
      </c>
      <c r="L24" s="303">
        <v>171</v>
      </c>
      <c r="M24" s="305">
        <v>84.236453201970434</v>
      </c>
      <c r="N24" s="304">
        <v>628</v>
      </c>
      <c r="O24" s="316">
        <v>588</v>
      </c>
      <c r="P24" s="305">
        <v>93.630573248407643</v>
      </c>
      <c r="R24" s="328" t="s">
        <v>58</v>
      </c>
      <c r="S24" s="326">
        <v>2417</v>
      </c>
      <c r="T24" s="316">
        <v>417</v>
      </c>
      <c r="U24" s="303">
        <v>171</v>
      </c>
      <c r="V24" s="322">
        <v>3005</v>
      </c>
    </row>
    <row r="25" spans="1:22" x14ac:dyDescent="0.15">
      <c r="A25" s="311" t="s">
        <v>59</v>
      </c>
      <c r="B25" s="312">
        <v>154</v>
      </c>
      <c r="C25" s="313">
        <v>126</v>
      </c>
      <c r="D25" s="329">
        <v>81.818181818181827</v>
      </c>
      <c r="E25" s="313">
        <v>154</v>
      </c>
      <c r="F25" s="312">
        <v>126</v>
      </c>
      <c r="G25" s="314">
        <v>81.818181818181827</v>
      </c>
      <c r="H25" s="308">
        <v>0</v>
      </c>
      <c r="I25" s="309">
        <v>0</v>
      </c>
      <c r="J25" s="310">
        <v>0</v>
      </c>
      <c r="K25" s="309">
        <v>0</v>
      </c>
      <c r="L25" s="309">
        <v>0</v>
      </c>
      <c r="M25" s="310">
        <v>0</v>
      </c>
      <c r="N25" s="308">
        <v>0</v>
      </c>
      <c r="O25" s="309">
        <v>0</v>
      </c>
      <c r="P25" s="310">
        <v>0</v>
      </c>
      <c r="R25" s="311" t="s">
        <v>59</v>
      </c>
      <c r="S25" s="312">
        <v>126</v>
      </c>
      <c r="T25" s="309">
        <v>0</v>
      </c>
      <c r="U25" s="309">
        <v>0</v>
      </c>
      <c r="V25" s="313">
        <v>126</v>
      </c>
    </row>
    <row r="26" spans="1:22" ht="15" customHeight="1" x14ac:dyDescent="0.15">
      <c r="A26" s="330" t="s">
        <v>60</v>
      </c>
      <c r="B26" s="331">
        <v>59823</v>
      </c>
      <c r="C26" s="332">
        <v>44589</v>
      </c>
      <c r="D26" s="333">
        <v>74.534877889774833</v>
      </c>
      <c r="E26" s="334">
        <v>41023</v>
      </c>
      <c r="F26" s="335">
        <v>30846</v>
      </c>
      <c r="G26" s="333">
        <v>75.19196548277796</v>
      </c>
      <c r="H26" s="334">
        <v>4531</v>
      </c>
      <c r="I26" s="335">
        <v>3903</v>
      </c>
      <c r="J26" s="333">
        <v>86.139924961377176</v>
      </c>
      <c r="K26" s="336">
        <v>14269</v>
      </c>
      <c r="L26" s="335">
        <v>9840</v>
      </c>
      <c r="M26" s="337">
        <v>68.960684000280324</v>
      </c>
      <c r="N26" s="334">
        <v>18800</v>
      </c>
      <c r="O26" s="334">
        <v>13743</v>
      </c>
      <c r="P26" s="333">
        <v>73.101063829787236</v>
      </c>
      <c r="R26" s="330" t="s">
        <v>60</v>
      </c>
      <c r="S26" s="335">
        <v>30846</v>
      </c>
      <c r="T26" s="335">
        <v>3903</v>
      </c>
      <c r="U26" s="335">
        <v>9840</v>
      </c>
      <c r="V26" s="332">
        <v>44589</v>
      </c>
    </row>
    <row r="27" spans="1:22" x14ac:dyDescent="0.15">
      <c r="A27" s="294" t="s">
        <v>113</v>
      </c>
      <c r="C27" s="338"/>
      <c r="E27" s="338">
        <f>E23+E20+E18+E17+E16+E14+E13+E12+E11+E10+E9+E8+E7+E6+E5</f>
        <v>34606</v>
      </c>
      <c r="F27" s="338">
        <f>F23+F20+F18+F17+F16+F14+F13+F12+F11+F10+F9+F8+F7+F6+F5</f>
        <v>27572</v>
      </c>
      <c r="G27" s="339">
        <f>F27/E27*100</f>
        <v>79.674044963301156</v>
      </c>
      <c r="H27" s="338">
        <f>H23+H20+H5+H24</f>
        <v>4238</v>
      </c>
      <c r="I27" s="338">
        <f>I23+I20+I5+I24</f>
        <v>3724</v>
      </c>
      <c r="J27" s="339">
        <f>I27/H27*100</f>
        <v>87.871637564889099</v>
      </c>
      <c r="L27" s="338">
        <f>L26+I26</f>
        <v>13743</v>
      </c>
      <c r="N27" s="340">
        <f>K26+H27</f>
        <v>18507</v>
      </c>
      <c r="O27" s="340">
        <f>L26+I27</f>
        <v>13564</v>
      </c>
      <c r="P27" s="341">
        <f>O27/N27*100</f>
        <v>73.29118711838764</v>
      </c>
    </row>
    <row r="28" spans="1:22" ht="11.85" customHeight="1" x14ac:dyDescent="0.2">
      <c r="B28" s="342">
        <f>B23+B20+B18+B17+B16+B14+B13+B12+B11+B10+B9+B8+B7+B6+B5</f>
        <v>51329</v>
      </c>
      <c r="C28" s="342">
        <f>C23+C20+C18+C17+C16+C14+C13+C12+C11+C10+C9+C8+C7+C6+C5</f>
        <v>39622</v>
      </c>
      <c r="D28" s="343">
        <f>C28/B28*100</f>
        <v>77.192230512965381</v>
      </c>
      <c r="E28" s="344"/>
      <c r="F28" s="341">
        <f>F26/C26*100</f>
        <v>69.178496938706857</v>
      </c>
      <c r="G28" s="345"/>
      <c r="H28" s="346"/>
      <c r="I28" s="341">
        <f>I26/C26*100</f>
        <v>8.7532799569400517</v>
      </c>
      <c r="J28" s="345"/>
      <c r="L28" s="341">
        <f>L26/C26*100</f>
        <v>22.068223104353091</v>
      </c>
    </row>
    <row r="29" spans="1:22" ht="11.25" x14ac:dyDescent="0.15">
      <c r="A29" s="347" t="s">
        <v>230</v>
      </c>
      <c r="B29" s="348"/>
      <c r="C29" s="348">
        <v>38983</v>
      </c>
      <c r="D29" s="348" t="s">
        <v>231</v>
      </c>
      <c r="E29" s="349">
        <f>C29/C31*100</f>
        <v>87.427392406198834</v>
      </c>
      <c r="I29" s="338"/>
      <c r="J29" s="341">
        <f>I28+L28</f>
        <v>30.821503061293143</v>
      </c>
    </row>
    <row r="30" spans="1:22" ht="11.25" x14ac:dyDescent="0.15">
      <c r="A30" s="350" t="s">
        <v>232</v>
      </c>
      <c r="B30" s="351">
        <v>584</v>
      </c>
      <c r="C30" s="348">
        <v>5606</v>
      </c>
      <c r="D30" s="348" t="s">
        <v>233</v>
      </c>
      <c r="E30" s="349">
        <f>C30/C31*100</f>
        <v>12.572607593801161</v>
      </c>
      <c r="F30" s="352"/>
      <c r="G30" s="352"/>
      <c r="H30" s="352"/>
      <c r="I30" s="237"/>
      <c r="J30" s="237"/>
    </row>
    <row r="31" spans="1:22" ht="11.25" x14ac:dyDescent="0.15">
      <c r="A31" s="350" t="s">
        <v>234</v>
      </c>
      <c r="B31" s="351">
        <v>955</v>
      </c>
      <c r="C31" s="348">
        <f>C29+C30</f>
        <v>44589</v>
      </c>
      <c r="D31" s="348"/>
      <c r="E31" s="353"/>
      <c r="F31" s="294" t="s">
        <v>367</v>
      </c>
    </row>
    <row r="32" spans="1:22" ht="22.5" x14ac:dyDescent="0.15">
      <c r="A32" s="350" t="s">
        <v>235</v>
      </c>
      <c r="B32" s="351">
        <v>1086</v>
      </c>
      <c r="C32" s="338"/>
      <c r="D32" s="338"/>
    </row>
    <row r="33" spans="1:2" x14ac:dyDescent="0.15">
      <c r="A33" s="353"/>
      <c r="B33" s="353"/>
    </row>
    <row r="34" spans="1:2" x14ac:dyDescent="0.15">
      <c r="A34" s="353" t="s">
        <v>236</v>
      </c>
      <c r="B34" s="353"/>
    </row>
    <row r="35" spans="1:2" ht="11.25" x14ac:dyDescent="0.15">
      <c r="A35" s="350" t="s">
        <v>232</v>
      </c>
      <c r="B35" s="354">
        <v>3196</v>
      </c>
    </row>
    <row r="36" spans="1:2" ht="22.5" x14ac:dyDescent="0.15">
      <c r="A36" s="350" t="s">
        <v>235</v>
      </c>
      <c r="B36" s="354">
        <v>8743</v>
      </c>
    </row>
    <row r="37" spans="1:2" ht="11.25" x14ac:dyDescent="0.15">
      <c r="A37" s="350" t="s">
        <v>234</v>
      </c>
      <c r="B37" s="354">
        <v>8895</v>
      </c>
    </row>
    <row r="41" spans="1:2" ht="11.25" x14ac:dyDescent="0.15">
      <c r="A41" s="355" t="s">
        <v>234</v>
      </c>
      <c r="B41" s="338">
        <f>B31+B37</f>
        <v>9850</v>
      </c>
    </row>
    <row r="42" spans="1:2" ht="22.5" x14ac:dyDescent="0.15">
      <c r="A42" s="355" t="s">
        <v>235</v>
      </c>
      <c r="B42" s="338">
        <f>B36+B32</f>
        <v>9829</v>
      </c>
    </row>
    <row r="43" spans="1:2" ht="11.25" x14ac:dyDescent="0.15">
      <c r="A43" s="355" t="s">
        <v>232</v>
      </c>
      <c r="B43" s="338">
        <f>B35+B30</f>
        <v>3780</v>
      </c>
    </row>
    <row r="46" spans="1:2" ht="15.75" x14ac:dyDescent="0.15">
      <c r="A46" s="356" t="s">
        <v>237</v>
      </c>
    </row>
    <row r="47" spans="1:2" ht="15.75" x14ac:dyDescent="0.15">
      <c r="A47" s="357"/>
    </row>
    <row r="48" spans="1:2" ht="15.75" x14ac:dyDescent="0.15">
      <c r="A48" s="358" t="s">
        <v>238</v>
      </c>
    </row>
    <row r="49" spans="1:1" ht="15.75" x14ac:dyDescent="0.15">
      <c r="A49" s="357"/>
    </row>
    <row r="50" spans="1:1" ht="15.75" x14ac:dyDescent="0.15">
      <c r="A50" s="358" t="s">
        <v>239</v>
      </c>
    </row>
    <row r="51" spans="1:1" ht="15.75" x14ac:dyDescent="0.15">
      <c r="A51" s="357"/>
    </row>
    <row r="52" spans="1:1" ht="15.75" x14ac:dyDescent="0.15">
      <c r="A52" s="358" t="s">
        <v>240</v>
      </c>
    </row>
    <row r="53" spans="1:1" ht="15.75" x14ac:dyDescent="0.15">
      <c r="A53" s="357"/>
    </row>
    <row r="54" spans="1:1" ht="15.75" x14ac:dyDescent="0.15">
      <c r="A54" s="358" t="s">
        <v>241</v>
      </c>
    </row>
    <row r="55" spans="1:1" ht="15.75" x14ac:dyDescent="0.15">
      <c r="A55" s="357"/>
    </row>
    <row r="56" spans="1:1" ht="15.75" x14ac:dyDescent="0.15">
      <c r="A56" s="359" t="s">
        <v>242</v>
      </c>
    </row>
  </sheetData>
  <mergeCells count="6">
    <mergeCell ref="N3:P3"/>
    <mergeCell ref="A3:A4"/>
    <mergeCell ref="B3:D3"/>
    <mergeCell ref="E3:G3"/>
    <mergeCell ref="H3:J3"/>
    <mergeCell ref="K3:M3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&amp;LINAPP - Monitoraggio IeFP a.f.2020-21</oddHeader>
    <oddFooter>&amp;L&amp;A&amp;Rpag. &amp;P di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A909-3159-44AD-8048-F00A30EAEB64}">
  <sheetPr>
    <tabColor theme="8" tint="0.59999389629810485"/>
  </sheetPr>
  <dimension ref="A1:X66"/>
  <sheetViews>
    <sheetView topLeftCell="D1" zoomScaleNormal="100" workbookViewId="0">
      <selection activeCell="A2" sqref="A2:N25"/>
    </sheetView>
  </sheetViews>
  <sheetFormatPr defaultColWidth="11.5703125" defaultRowHeight="11.25" x14ac:dyDescent="0.15"/>
  <cols>
    <col min="1" max="1" width="21.5703125" style="192" customWidth="1"/>
    <col min="2" max="2" width="15.140625" style="192" customWidth="1"/>
    <col min="3" max="4" width="17.5703125" style="192" customWidth="1"/>
    <col min="5" max="5" width="15.42578125" style="192" customWidth="1"/>
    <col min="6" max="6" width="13.85546875" style="192" customWidth="1"/>
    <col min="7" max="7" width="16.42578125" style="192" customWidth="1"/>
    <col min="8" max="8" width="14.5703125" style="192" customWidth="1"/>
    <col min="9" max="9" width="15.5703125" style="192" customWidth="1"/>
    <col min="10" max="10" width="16" style="192" customWidth="1"/>
    <col min="11" max="11" width="12.5703125" style="192" customWidth="1"/>
    <col min="12" max="12" width="9.140625" style="192" customWidth="1"/>
    <col min="13" max="13" width="13.85546875" style="192" customWidth="1"/>
    <col min="14" max="14" width="14.5703125" style="192" customWidth="1"/>
    <col min="15" max="15" width="18.85546875" style="192" customWidth="1"/>
    <col min="16" max="16" width="15.42578125" style="192" customWidth="1"/>
    <col min="17" max="17" width="11.5703125" style="192" customWidth="1"/>
    <col min="18" max="18" width="17.85546875" style="192" customWidth="1"/>
    <col min="19" max="252" width="9.140625" style="192" customWidth="1"/>
    <col min="253" max="253" width="18.5703125" style="192" customWidth="1"/>
    <col min="254" max="16384" width="11.5703125" style="192"/>
  </cols>
  <sheetData>
    <row r="1" spans="1:17" x14ac:dyDescent="0.15">
      <c r="A1" s="636" t="s">
        <v>243</v>
      </c>
      <c r="B1" s="637"/>
      <c r="C1" s="637"/>
      <c r="D1" s="637"/>
      <c r="E1" s="637"/>
      <c r="F1" s="637"/>
      <c r="G1" s="637"/>
      <c r="H1" s="637"/>
    </row>
    <row r="2" spans="1:17" ht="11.65" customHeight="1" x14ac:dyDescent="0.15">
      <c r="A2" s="638" t="s">
        <v>35</v>
      </c>
      <c r="B2" s="635" t="s">
        <v>36</v>
      </c>
      <c r="C2" s="635"/>
      <c r="D2" s="635"/>
      <c r="E2" s="635"/>
      <c r="F2" s="640" t="s">
        <v>244</v>
      </c>
      <c r="G2" s="640"/>
      <c r="H2" s="640"/>
      <c r="I2" s="640" t="s">
        <v>245</v>
      </c>
      <c r="J2" s="640"/>
      <c r="K2" s="640"/>
      <c r="L2" s="635" t="s">
        <v>246</v>
      </c>
      <c r="M2" s="635"/>
      <c r="N2" s="635"/>
    </row>
    <row r="3" spans="1:17" ht="42.6" customHeight="1" x14ac:dyDescent="0.15">
      <c r="A3" s="639"/>
      <c r="B3" s="360" t="s">
        <v>247</v>
      </c>
      <c r="C3" s="360" t="s">
        <v>248</v>
      </c>
      <c r="D3" s="360" t="s">
        <v>249</v>
      </c>
      <c r="E3" s="360" t="s">
        <v>249</v>
      </c>
      <c r="F3" s="360" t="s">
        <v>247</v>
      </c>
      <c r="G3" s="360" t="s">
        <v>248</v>
      </c>
      <c r="H3" s="360" t="s">
        <v>249</v>
      </c>
      <c r="I3" s="360" t="s">
        <v>247</v>
      </c>
      <c r="J3" s="360" t="s">
        <v>248</v>
      </c>
      <c r="K3" s="360" t="s">
        <v>249</v>
      </c>
      <c r="L3" s="360" t="s">
        <v>247</v>
      </c>
      <c r="M3" s="360" t="s">
        <v>248</v>
      </c>
      <c r="N3" s="360" t="s">
        <v>249</v>
      </c>
    </row>
    <row r="4" spans="1:17" x14ac:dyDescent="0.15">
      <c r="A4" s="362" t="s">
        <v>39</v>
      </c>
      <c r="B4" s="363">
        <v>1420</v>
      </c>
      <c r="C4" s="364">
        <v>1178</v>
      </c>
      <c r="D4" s="365">
        <f>C4/B4*100</f>
        <v>82.957746478873247</v>
      </c>
      <c r="E4" s="365">
        <v>-17.042253521126799</v>
      </c>
      <c r="F4" s="364"/>
      <c r="G4" s="364"/>
      <c r="H4" s="366"/>
      <c r="I4" s="303"/>
      <c r="J4" s="303"/>
      <c r="K4" s="366"/>
      <c r="L4" s="364">
        <v>1420</v>
      </c>
      <c r="M4" s="364">
        <v>1178</v>
      </c>
      <c r="N4" s="365">
        <f>M4/L4*100</f>
        <v>82.957746478873247</v>
      </c>
      <c r="P4" s="192" t="s">
        <v>39</v>
      </c>
      <c r="Q4" s="192">
        <v>1178</v>
      </c>
    </row>
    <row r="5" spans="1:17" x14ac:dyDescent="0.15">
      <c r="A5" s="362" t="s">
        <v>40</v>
      </c>
      <c r="B5" s="363">
        <v>9</v>
      </c>
      <c r="C5" s="367">
        <v>4</v>
      </c>
      <c r="D5" s="365">
        <f t="shared" ref="D5:D25" si="0">C5/B5*100</f>
        <v>44.444444444444443</v>
      </c>
      <c r="E5" s="367">
        <v>-55.555555555555557</v>
      </c>
      <c r="F5" s="364"/>
      <c r="G5" s="364"/>
      <c r="H5" s="366"/>
      <c r="I5" s="364"/>
      <c r="J5" s="368"/>
      <c r="K5" s="366"/>
      <c r="L5" s="364">
        <v>9</v>
      </c>
      <c r="M5" s="364">
        <v>4</v>
      </c>
      <c r="N5" s="365">
        <f t="shared" ref="N5:N25" si="1">M5/L5*100</f>
        <v>44.444444444444443</v>
      </c>
      <c r="P5" s="192" t="s">
        <v>40</v>
      </c>
      <c r="Q5" s="192">
        <v>4</v>
      </c>
    </row>
    <row r="6" spans="1:17" x14ac:dyDescent="0.15">
      <c r="A6" s="362" t="s">
        <v>41</v>
      </c>
      <c r="B6" s="363">
        <v>7517</v>
      </c>
      <c r="C6" s="364">
        <v>6499</v>
      </c>
      <c r="D6" s="365">
        <f t="shared" si="0"/>
        <v>86.457363309831052</v>
      </c>
      <c r="E6" s="365">
        <v>-13.542636690168949</v>
      </c>
      <c r="F6" s="364"/>
      <c r="G6" s="364"/>
      <c r="H6" s="366"/>
      <c r="I6" s="364">
        <v>1005</v>
      </c>
      <c r="J6" s="364">
        <v>711</v>
      </c>
      <c r="K6" s="366">
        <f t="shared" ref="K6:K23" si="2">J6/I6*100</f>
        <v>70.74626865671641</v>
      </c>
      <c r="L6" s="364">
        <v>8522</v>
      </c>
      <c r="M6" s="364">
        <v>7210</v>
      </c>
      <c r="N6" s="365">
        <f t="shared" si="1"/>
        <v>84.604552921849333</v>
      </c>
      <c r="P6" s="192" t="s">
        <v>41</v>
      </c>
      <c r="Q6" s="192">
        <v>7210</v>
      </c>
    </row>
    <row r="7" spans="1:17" x14ac:dyDescent="0.15">
      <c r="A7" s="362" t="s">
        <v>42</v>
      </c>
      <c r="B7" s="363">
        <v>618</v>
      </c>
      <c r="C7" s="364">
        <v>557</v>
      </c>
      <c r="D7" s="365">
        <f t="shared" si="0"/>
        <v>90.129449838187696</v>
      </c>
      <c r="E7" s="365">
        <v>-9.8705501618122966</v>
      </c>
      <c r="F7" s="364"/>
      <c r="G7" s="364"/>
      <c r="H7" s="366"/>
      <c r="I7" s="303"/>
      <c r="J7" s="303"/>
      <c r="K7" s="366"/>
      <c r="L7" s="364">
        <v>618</v>
      </c>
      <c r="M7" s="364">
        <v>557</v>
      </c>
      <c r="N7" s="365">
        <f t="shared" si="1"/>
        <v>90.129449838187696</v>
      </c>
      <c r="P7" s="192" t="s">
        <v>42</v>
      </c>
      <c r="Q7" s="192">
        <v>557</v>
      </c>
    </row>
    <row r="8" spans="1:17" x14ac:dyDescent="0.15">
      <c r="A8" s="369" t="s">
        <v>43</v>
      </c>
      <c r="B8" s="363">
        <v>930</v>
      </c>
      <c r="C8" s="370">
        <v>802</v>
      </c>
      <c r="D8" s="365">
        <f t="shared" si="0"/>
        <v>86.236559139784944</v>
      </c>
      <c r="E8" s="365">
        <v>-13.763440860215054</v>
      </c>
      <c r="F8" s="364"/>
      <c r="G8" s="364"/>
      <c r="H8" s="366"/>
      <c r="I8" s="303"/>
      <c r="J8" s="303"/>
      <c r="K8" s="366"/>
      <c r="L8" s="364">
        <v>930</v>
      </c>
      <c r="M8" s="364">
        <v>802</v>
      </c>
      <c r="N8" s="365">
        <f t="shared" si="1"/>
        <v>86.236559139784944</v>
      </c>
      <c r="P8" s="192" t="s">
        <v>43</v>
      </c>
      <c r="Q8" s="192">
        <v>802</v>
      </c>
    </row>
    <row r="9" spans="1:17" x14ac:dyDescent="0.15">
      <c r="A9" s="362" t="s">
        <v>44</v>
      </c>
      <c r="B9" s="363">
        <v>979</v>
      </c>
      <c r="C9" s="363">
        <v>798</v>
      </c>
      <c r="D9" s="365">
        <f t="shared" si="0"/>
        <v>81.511746680285995</v>
      </c>
      <c r="E9" s="365">
        <v>-18.488253319713994</v>
      </c>
      <c r="F9" s="364">
        <v>0</v>
      </c>
      <c r="G9" s="364">
        <v>0</v>
      </c>
      <c r="H9" s="366"/>
      <c r="I9" s="364">
        <v>28</v>
      </c>
      <c r="J9" s="364">
        <v>20</v>
      </c>
      <c r="K9" s="366">
        <f t="shared" si="2"/>
        <v>71.428571428571431</v>
      </c>
      <c r="L9" s="364">
        <v>1007</v>
      </c>
      <c r="M9" s="364">
        <v>818</v>
      </c>
      <c r="N9" s="365">
        <f t="shared" si="1"/>
        <v>81.231380337636551</v>
      </c>
      <c r="P9" s="192" t="s">
        <v>44</v>
      </c>
      <c r="Q9" s="192">
        <v>818</v>
      </c>
    </row>
    <row r="10" spans="1:17" x14ac:dyDescent="0.15">
      <c r="A10" s="369" t="s">
        <v>45</v>
      </c>
      <c r="B10" s="363">
        <v>458</v>
      </c>
      <c r="C10" s="363">
        <v>421</v>
      </c>
      <c r="D10" s="365">
        <f t="shared" si="0"/>
        <v>91.921397379912662</v>
      </c>
      <c r="E10" s="365">
        <v>-8.0786026200873362</v>
      </c>
      <c r="F10" s="364"/>
      <c r="G10" s="364"/>
      <c r="H10" s="366"/>
      <c r="I10" s="364">
        <v>20</v>
      </c>
      <c r="J10" s="364">
        <v>19</v>
      </c>
      <c r="K10" s="366">
        <f t="shared" si="2"/>
        <v>95</v>
      </c>
      <c r="L10" s="364">
        <v>478</v>
      </c>
      <c r="M10" s="364">
        <v>440</v>
      </c>
      <c r="N10" s="365">
        <f t="shared" si="1"/>
        <v>92.05020920502092</v>
      </c>
      <c r="P10" s="192" t="s">
        <v>45</v>
      </c>
      <c r="Q10" s="192">
        <v>440</v>
      </c>
    </row>
    <row r="11" spans="1:17" x14ac:dyDescent="0.15">
      <c r="A11" s="369" t="s">
        <v>46</v>
      </c>
      <c r="B11" s="363">
        <v>269</v>
      </c>
      <c r="C11" s="363">
        <v>213</v>
      </c>
      <c r="D11" s="365">
        <f t="shared" si="0"/>
        <v>79.182156133828997</v>
      </c>
      <c r="E11" s="365">
        <v>-20.817843866171003</v>
      </c>
      <c r="F11" s="364"/>
      <c r="G11" s="364"/>
      <c r="H11" s="366"/>
      <c r="I11" s="303"/>
      <c r="J11" s="303"/>
      <c r="K11" s="366"/>
      <c r="L11" s="364">
        <v>269</v>
      </c>
      <c r="M11" s="364">
        <v>213</v>
      </c>
      <c r="N11" s="365">
        <f t="shared" si="1"/>
        <v>79.182156133828997</v>
      </c>
      <c r="P11" s="192" t="s">
        <v>46</v>
      </c>
      <c r="Q11" s="192">
        <v>213</v>
      </c>
    </row>
    <row r="12" spans="1:17" x14ac:dyDescent="0.15">
      <c r="A12" s="369" t="s">
        <v>47</v>
      </c>
      <c r="B12" s="363">
        <v>664</v>
      </c>
      <c r="C12" s="368">
        <v>531</v>
      </c>
      <c r="D12" s="365">
        <f t="shared" si="0"/>
        <v>79.96987951807229</v>
      </c>
      <c r="E12" s="365">
        <v>-20.03012048192771</v>
      </c>
      <c r="F12" s="364"/>
      <c r="G12" s="364"/>
      <c r="H12" s="366"/>
      <c r="I12" s="303">
        <v>165</v>
      </c>
      <c r="J12" s="303">
        <v>119</v>
      </c>
      <c r="K12" s="366">
        <f t="shared" si="2"/>
        <v>72.121212121212125</v>
      </c>
      <c r="L12" s="364">
        <v>829</v>
      </c>
      <c r="M12" s="364">
        <v>650</v>
      </c>
      <c r="N12" s="365">
        <f t="shared" si="1"/>
        <v>78.407720144752716</v>
      </c>
      <c r="P12" s="192" t="s">
        <v>47</v>
      </c>
      <c r="Q12" s="192">
        <v>650</v>
      </c>
    </row>
    <row r="13" spans="1:17" x14ac:dyDescent="0.15">
      <c r="A13" s="369" t="s">
        <v>48</v>
      </c>
      <c r="B13" s="364"/>
      <c r="C13" s="364"/>
      <c r="D13" s="365"/>
      <c r="E13" s="366"/>
      <c r="F13" s="364"/>
      <c r="G13" s="364"/>
      <c r="H13" s="366"/>
      <c r="I13" s="364">
        <v>270</v>
      </c>
      <c r="J13" s="364">
        <v>218</v>
      </c>
      <c r="K13" s="366">
        <f t="shared" si="2"/>
        <v>80.740740740740748</v>
      </c>
      <c r="L13" s="364">
        <v>270</v>
      </c>
      <c r="M13" s="364">
        <v>218</v>
      </c>
      <c r="N13" s="365">
        <f t="shared" si="1"/>
        <v>80.740740740740748</v>
      </c>
      <c r="P13" s="192" t="s">
        <v>48</v>
      </c>
      <c r="Q13" s="192">
        <v>218</v>
      </c>
    </row>
    <row r="14" spans="1:17" s="375" customFormat="1" x14ac:dyDescent="0.15">
      <c r="A14" s="371" t="s">
        <v>49</v>
      </c>
      <c r="B14" s="372"/>
      <c r="C14" s="372"/>
      <c r="D14" s="373"/>
      <c r="E14" s="374"/>
      <c r="F14" s="372"/>
      <c r="G14" s="372"/>
      <c r="H14" s="374"/>
      <c r="I14" s="309"/>
      <c r="J14" s="309"/>
      <c r="K14" s="374"/>
      <c r="L14" s="309">
        <v>0</v>
      </c>
      <c r="M14" s="309">
        <v>0</v>
      </c>
      <c r="N14" s="373"/>
      <c r="P14" s="192" t="s">
        <v>50</v>
      </c>
      <c r="Q14" s="192">
        <v>19</v>
      </c>
    </row>
    <row r="15" spans="1:17" x14ac:dyDescent="0.15">
      <c r="A15" s="369" t="s">
        <v>50</v>
      </c>
      <c r="B15" s="363">
        <v>30</v>
      </c>
      <c r="C15" s="363">
        <v>19</v>
      </c>
      <c r="D15" s="365">
        <f t="shared" si="0"/>
        <v>63.333333333333329</v>
      </c>
      <c r="E15" s="365">
        <v>-36.666666666666664</v>
      </c>
      <c r="F15" s="364"/>
      <c r="G15" s="364"/>
      <c r="H15" s="366"/>
      <c r="I15" s="303"/>
      <c r="J15" s="303"/>
      <c r="K15" s="366"/>
      <c r="L15" s="364">
        <v>30</v>
      </c>
      <c r="M15" s="364">
        <v>19</v>
      </c>
      <c r="N15" s="365">
        <f t="shared" si="1"/>
        <v>63.333333333333329</v>
      </c>
      <c r="P15" s="192" t="s">
        <v>51</v>
      </c>
      <c r="Q15" s="192">
        <v>1124</v>
      </c>
    </row>
    <row r="16" spans="1:17" x14ac:dyDescent="0.15">
      <c r="A16" s="369" t="s">
        <v>51</v>
      </c>
      <c r="B16" s="363">
        <v>1535</v>
      </c>
      <c r="C16" s="363">
        <v>1124</v>
      </c>
      <c r="D16" s="365">
        <f t="shared" si="0"/>
        <v>73.22475570032573</v>
      </c>
      <c r="E16" s="365">
        <v>-26.775244299674267</v>
      </c>
      <c r="F16" s="364"/>
      <c r="G16" s="364"/>
      <c r="H16" s="366"/>
      <c r="I16" s="303"/>
      <c r="J16" s="303"/>
      <c r="K16" s="366"/>
      <c r="L16" s="364">
        <v>1535</v>
      </c>
      <c r="M16" s="364">
        <v>1124</v>
      </c>
      <c r="N16" s="365">
        <f t="shared" si="1"/>
        <v>73.22475570032573</v>
      </c>
      <c r="P16" s="192" t="s">
        <v>52</v>
      </c>
      <c r="Q16" s="192">
        <v>28</v>
      </c>
    </row>
    <row r="17" spans="1:24" ht="14.1" customHeight="1" x14ac:dyDescent="0.15">
      <c r="A17" s="369" t="s">
        <v>52</v>
      </c>
      <c r="B17" s="363">
        <v>36</v>
      </c>
      <c r="C17" s="363">
        <v>28</v>
      </c>
      <c r="D17" s="365">
        <f t="shared" si="0"/>
        <v>77.777777777777786</v>
      </c>
      <c r="E17" s="365">
        <v>-22.222222222222221</v>
      </c>
      <c r="F17" s="364"/>
      <c r="G17" s="364"/>
      <c r="H17" s="366"/>
      <c r="I17" s="363"/>
      <c r="J17" s="363"/>
      <c r="K17" s="366"/>
      <c r="L17" s="364">
        <v>36</v>
      </c>
      <c r="M17" s="364">
        <v>28</v>
      </c>
      <c r="N17" s="365">
        <f t="shared" si="1"/>
        <v>77.777777777777786</v>
      </c>
      <c r="P17" s="192" t="s">
        <v>53</v>
      </c>
      <c r="Q17" s="192">
        <v>10</v>
      </c>
    </row>
    <row r="18" spans="1:24" x14ac:dyDescent="0.15">
      <c r="A18" s="376" t="s">
        <v>53</v>
      </c>
      <c r="B18" s="312">
        <v>44</v>
      </c>
      <c r="C18" s="312">
        <v>10</v>
      </c>
      <c r="D18" s="377">
        <f t="shared" si="0"/>
        <v>22.727272727272727</v>
      </c>
      <c r="E18" s="303">
        <v>-77.272727272727266</v>
      </c>
      <c r="F18" s="378">
        <v>158</v>
      </c>
      <c r="G18" s="379" t="s">
        <v>250</v>
      </c>
      <c r="H18" s="367" t="e">
        <f>G18/F18*100</f>
        <v>#VALUE!</v>
      </c>
      <c r="I18" s="303"/>
      <c r="J18" s="303"/>
      <c r="K18" s="366"/>
      <c r="L18" s="380">
        <v>202</v>
      </c>
      <c r="M18" s="379">
        <v>10</v>
      </c>
      <c r="N18" s="377">
        <f t="shared" si="1"/>
        <v>4.9504950495049505</v>
      </c>
      <c r="P18" s="192" t="s">
        <v>54</v>
      </c>
      <c r="Q18" s="192">
        <v>225</v>
      </c>
    </row>
    <row r="19" spans="1:24" x14ac:dyDescent="0.15">
      <c r="A19" s="369" t="s">
        <v>54</v>
      </c>
      <c r="B19" s="303">
        <v>223</v>
      </c>
      <c r="C19" s="303">
        <v>155</v>
      </c>
      <c r="D19" s="365">
        <f t="shared" si="0"/>
        <v>69.506726457399111</v>
      </c>
      <c r="E19" s="303">
        <v>-30.493273542600896</v>
      </c>
      <c r="F19" s="364"/>
      <c r="G19" s="364"/>
      <c r="H19" s="367"/>
      <c r="I19" s="303">
        <v>77</v>
      </c>
      <c r="J19" s="303">
        <v>70</v>
      </c>
      <c r="K19" s="366">
        <f t="shared" si="2"/>
        <v>90.909090909090907</v>
      </c>
      <c r="L19" s="303">
        <v>300</v>
      </c>
      <c r="M19" s="303">
        <v>225</v>
      </c>
      <c r="N19" s="365">
        <f t="shared" si="1"/>
        <v>75</v>
      </c>
      <c r="P19" s="192" t="s">
        <v>55</v>
      </c>
      <c r="Q19" s="192">
        <v>196</v>
      </c>
    </row>
    <row r="20" spans="1:24" x14ac:dyDescent="0.15">
      <c r="A20" s="376" t="s">
        <v>55</v>
      </c>
      <c r="B20" s="378">
        <v>259</v>
      </c>
      <c r="C20" s="379">
        <v>196</v>
      </c>
      <c r="D20" s="377">
        <f t="shared" si="0"/>
        <v>75.675675675675677</v>
      </c>
      <c r="E20" s="367">
        <v>-24.324324324324326</v>
      </c>
      <c r="F20" s="364"/>
      <c r="G20" s="364"/>
      <c r="H20" s="367"/>
      <c r="I20" s="303"/>
      <c r="J20" s="303"/>
      <c r="K20" s="366"/>
      <c r="L20" s="380">
        <v>259</v>
      </c>
      <c r="M20" s="379">
        <v>196</v>
      </c>
      <c r="N20" s="377">
        <f t="shared" si="1"/>
        <v>75.675675675675677</v>
      </c>
      <c r="P20" s="192" t="s">
        <v>58</v>
      </c>
      <c r="Q20" s="192">
        <v>142</v>
      </c>
    </row>
    <row r="21" spans="1:24" s="375" customFormat="1" x14ac:dyDescent="0.15">
      <c r="A21" s="371" t="s">
        <v>56</v>
      </c>
      <c r="B21" s="372"/>
      <c r="C21" s="372"/>
      <c r="D21" s="373"/>
      <c r="E21" s="374"/>
      <c r="F21" s="372"/>
      <c r="G21" s="372"/>
      <c r="H21" s="381"/>
      <c r="I21" s="309"/>
      <c r="J21" s="309"/>
      <c r="K21" s="374"/>
      <c r="L21" s="309">
        <v>0</v>
      </c>
      <c r="M21" s="309">
        <v>0</v>
      </c>
      <c r="N21" s="373"/>
    </row>
    <row r="22" spans="1:24" s="375" customFormat="1" x14ac:dyDescent="0.15">
      <c r="A22" s="371" t="s">
        <v>57</v>
      </c>
      <c r="B22" s="372"/>
      <c r="C22" s="372"/>
      <c r="D22" s="373"/>
      <c r="E22" s="374"/>
      <c r="F22" s="372"/>
      <c r="G22" s="372"/>
      <c r="H22" s="381"/>
      <c r="I22" s="309"/>
      <c r="J22" s="309"/>
      <c r="K22" s="374"/>
      <c r="L22" s="309">
        <v>0</v>
      </c>
      <c r="M22" s="309">
        <v>0</v>
      </c>
      <c r="N22" s="373"/>
    </row>
    <row r="23" spans="1:24" x14ac:dyDescent="0.15">
      <c r="A23" s="369" t="s">
        <v>58</v>
      </c>
      <c r="B23" s="364"/>
      <c r="C23" s="364"/>
      <c r="D23" s="365"/>
      <c r="E23" s="366"/>
      <c r="F23" s="364"/>
      <c r="G23" s="364"/>
      <c r="H23" s="367"/>
      <c r="I23" s="363">
        <v>167</v>
      </c>
      <c r="J23" s="367">
        <v>142</v>
      </c>
      <c r="K23" s="366">
        <f t="shared" si="2"/>
        <v>85.029940119760482</v>
      </c>
      <c r="L23" s="364">
        <v>167</v>
      </c>
      <c r="M23" s="367">
        <v>142</v>
      </c>
      <c r="N23" s="365">
        <f t="shared" si="1"/>
        <v>85.029940119760482</v>
      </c>
      <c r="O23" s="192" t="s">
        <v>368</v>
      </c>
    </row>
    <row r="24" spans="1:24" s="375" customFormat="1" x14ac:dyDescent="0.15">
      <c r="A24" s="371" t="s">
        <v>59</v>
      </c>
      <c r="B24" s="372"/>
      <c r="C24" s="372"/>
      <c r="D24" s="373"/>
      <c r="E24" s="374"/>
      <c r="F24" s="372"/>
      <c r="G24" s="372"/>
      <c r="H24" s="381"/>
      <c r="I24" s="309"/>
      <c r="J24" s="309"/>
      <c r="K24" s="374"/>
      <c r="L24" s="309">
        <v>0</v>
      </c>
      <c r="M24" s="309">
        <v>0</v>
      </c>
      <c r="N24" s="373"/>
    </row>
    <row r="25" spans="1:24" x14ac:dyDescent="0.15">
      <c r="A25" s="382" t="s">
        <v>60</v>
      </c>
      <c r="B25" s="383">
        <v>14991</v>
      </c>
      <c r="C25" s="383">
        <v>12535</v>
      </c>
      <c r="D25" s="384">
        <f t="shared" si="0"/>
        <v>83.616836768727893</v>
      </c>
      <c r="E25" s="385">
        <v>-16.383163231272096</v>
      </c>
      <c r="F25" s="386">
        <v>158</v>
      </c>
      <c r="G25" s="386" t="s">
        <v>250</v>
      </c>
      <c r="H25" s="387" t="e">
        <f t="shared" ref="H25" si="3">G25/F25*100</f>
        <v>#VALUE!</v>
      </c>
      <c r="I25" s="383">
        <v>1732</v>
      </c>
      <c r="J25" s="383">
        <v>1299</v>
      </c>
      <c r="K25" s="388">
        <f>J25/I25*100</f>
        <v>75</v>
      </c>
      <c r="L25" s="389">
        <v>16881</v>
      </c>
      <c r="M25" s="389">
        <v>13834</v>
      </c>
      <c r="N25" s="385">
        <f t="shared" si="1"/>
        <v>81.950121438303412</v>
      </c>
    </row>
    <row r="26" spans="1:24" x14ac:dyDescent="0.15">
      <c r="B26" s="199">
        <f>B19+B17+B16+B15+B12+B11+B10+B9+B8+B7+B6+B5+B4</f>
        <v>14688</v>
      </c>
      <c r="C26" s="199">
        <f>C19+C17+C16+C15+C12+C11+C10+C9+C8+C7+C6+C5+C4</f>
        <v>12329</v>
      </c>
      <c r="D26" s="390">
        <f>C26/B26*100</f>
        <v>83.939270152505458</v>
      </c>
      <c r="I26" s="391">
        <f>I23+I19+I13+I12+I10+I9+I6</f>
        <v>1732</v>
      </c>
      <c r="J26" s="391">
        <f>J23+J19+J13+J12+J10+J9+J6</f>
        <v>1299</v>
      </c>
      <c r="K26" s="392">
        <f>J26/I26*100</f>
        <v>75</v>
      </c>
      <c r="L26" s="393">
        <f>L23+L19+L17+L16+L15+L13+L12+L11+L10+L9+L8+L7+L6+L5+L4</f>
        <v>16420</v>
      </c>
      <c r="M26" s="393">
        <f>M23+M19+M17+M16+M15+M13+M12+M11+M10+M9+M8+M7+M6+M5+M4</f>
        <v>13628</v>
      </c>
      <c r="N26" s="394">
        <f>M26/L26*100</f>
        <v>82.996345919610221</v>
      </c>
    </row>
    <row r="27" spans="1:24" x14ac:dyDescent="0.15">
      <c r="A27" s="395" t="s">
        <v>113</v>
      </c>
      <c r="B27" s="395"/>
      <c r="C27" s="396">
        <f>C25/M25*100</f>
        <v>90.610091079947949</v>
      </c>
      <c r="D27" s="395"/>
      <c r="E27" s="395"/>
      <c r="F27" s="395"/>
      <c r="G27" s="395"/>
      <c r="H27" s="395"/>
      <c r="I27" s="395"/>
      <c r="J27" s="396">
        <f>J25/M25*100</f>
        <v>9.3899089200520454</v>
      </c>
      <c r="K27" s="395"/>
      <c r="L27" s="397"/>
      <c r="M27" s="397"/>
      <c r="N27" s="397"/>
      <c r="O27" s="395"/>
      <c r="P27" s="395"/>
      <c r="Q27" s="395"/>
      <c r="R27" s="395"/>
      <c r="S27" s="395"/>
      <c r="T27" s="395"/>
      <c r="U27" s="395"/>
      <c r="V27" s="395"/>
      <c r="W27" s="395"/>
      <c r="X27" s="395"/>
    </row>
    <row r="28" spans="1:24" x14ac:dyDescent="0.15">
      <c r="E28" s="398"/>
      <c r="I28" s="399"/>
      <c r="J28" s="399" t="s">
        <v>36</v>
      </c>
      <c r="K28" s="399" t="s">
        <v>251</v>
      </c>
      <c r="L28" s="399" t="s">
        <v>37</v>
      </c>
      <c r="M28" s="399" t="s">
        <v>131</v>
      </c>
    </row>
    <row r="29" spans="1:24" ht="11.85" customHeight="1" x14ac:dyDescent="0.15">
      <c r="A29" s="356" t="s">
        <v>237</v>
      </c>
      <c r="B29" s="400"/>
      <c r="C29" s="400"/>
      <c r="D29" s="400"/>
      <c r="E29" s="400"/>
      <c r="F29" s="400"/>
      <c r="G29" s="400"/>
      <c r="H29" s="400"/>
      <c r="I29" s="401" t="s">
        <v>252</v>
      </c>
      <c r="J29" s="401">
        <v>1054</v>
      </c>
      <c r="K29" s="401" t="s">
        <v>83</v>
      </c>
      <c r="L29" s="402">
        <v>70</v>
      </c>
      <c r="M29" s="402">
        <v>1124</v>
      </c>
      <c r="N29" s="403">
        <f>M29/M31*100</f>
        <v>8.1249096429087757</v>
      </c>
      <c r="O29" s="404"/>
      <c r="P29" s="404"/>
      <c r="Q29" s="404"/>
      <c r="R29" s="404"/>
      <c r="S29" s="404"/>
      <c r="T29" s="404"/>
      <c r="U29" s="404"/>
      <c r="V29" s="404"/>
    </row>
    <row r="30" spans="1:24" ht="15.75" x14ac:dyDescent="0.15">
      <c r="A30" s="357"/>
      <c r="I30" s="401" t="s">
        <v>253</v>
      </c>
      <c r="J30" s="399">
        <v>11481</v>
      </c>
      <c r="K30" s="399" t="s">
        <v>254</v>
      </c>
      <c r="L30" s="399">
        <v>1229</v>
      </c>
      <c r="M30" s="399">
        <f>L30+J30</f>
        <v>12710</v>
      </c>
      <c r="N30" s="403">
        <f>M30/M31*100</f>
        <v>91.875090357091224</v>
      </c>
    </row>
    <row r="31" spans="1:24" ht="15.75" x14ac:dyDescent="0.15">
      <c r="A31" s="358" t="s">
        <v>238</v>
      </c>
      <c r="M31" s="192">
        <f>M30+M29</f>
        <v>13834</v>
      </c>
    </row>
    <row r="32" spans="1:24" ht="15.75" x14ac:dyDescent="0.15">
      <c r="A32" s="357"/>
      <c r="I32" s="405" t="s">
        <v>252</v>
      </c>
      <c r="J32" s="399"/>
    </row>
    <row r="33" spans="1:10" ht="15.75" x14ac:dyDescent="0.15">
      <c r="A33" s="358" t="s">
        <v>239</v>
      </c>
      <c r="I33" s="406" t="s">
        <v>255</v>
      </c>
      <c r="J33" s="407">
        <v>90</v>
      </c>
    </row>
    <row r="34" spans="1:10" ht="22.5" x14ac:dyDescent="0.15">
      <c r="A34" s="357"/>
      <c r="I34" s="406" t="s">
        <v>256</v>
      </c>
      <c r="J34" s="407">
        <v>141</v>
      </c>
    </row>
    <row r="35" spans="1:10" ht="15.75" x14ac:dyDescent="0.15">
      <c r="A35" s="358" t="s">
        <v>240</v>
      </c>
      <c r="I35" s="406" t="s">
        <v>257</v>
      </c>
      <c r="J35" s="407">
        <v>173</v>
      </c>
    </row>
    <row r="36" spans="1:10" ht="15.75" x14ac:dyDescent="0.15">
      <c r="A36" s="357"/>
      <c r="I36" s="405" t="s">
        <v>253</v>
      </c>
      <c r="J36" s="399"/>
    </row>
    <row r="37" spans="1:10" ht="33.75" x14ac:dyDescent="0.15">
      <c r="A37" s="358" t="s">
        <v>241</v>
      </c>
      <c r="I37" s="406" t="s">
        <v>258</v>
      </c>
      <c r="J37" s="407">
        <v>1843</v>
      </c>
    </row>
    <row r="38" spans="1:10" ht="22.5" x14ac:dyDescent="0.15">
      <c r="A38" s="357"/>
      <c r="I38" s="406" t="s">
        <v>259</v>
      </c>
      <c r="J38" s="407">
        <v>1713</v>
      </c>
    </row>
    <row r="39" spans="1:10" ht="15.75" x14ac:dyDescent="0.15">
      <c r="A39" s="359" t="s">
        <v>242</v>
      </c>
      <c r="I39" s="406" t="s">
        <v>260</v>
      </c>
      <c r="J39" s="407">
        <v>1229</v>
      </c>
    </row>
    <row r="44" spans="1:10" ht="21" x14ac:dyDescent="0.15">
      <c r="A44" s="200" t="s">
        <v>35</v>
      </c>
      <c r="B44" s="299" t="s">
        <v>226</v>
      </c>
      <c r="C44" s="300" t="s">
        <v>261</v>
      </c>
      <c r="D44" s="300" t="s">
        <v>228</v>
      </c>
      <c r="E44" s="301" t="s">
        <v>229</v>
      </c>
    </row>
    <row r="45" spans="1:10" x14ac:dyDescent="0.15">
      <c r="A45" s="362" t="s">
        <v>39</v>
      </c>
      <c r="B45" s="364">
        <v>1178</v>
      </c>
      <c r="C45" s="364"/>
      <c r="D45" s="303"/>
      <c r="E45" s="364">
        <v>1178</v>
      </c>
    </row>
    <row r="46" spans="1:10" x14ac:dyDescent="0.15">
      <c r="A46" s="362" t="s">
        <v>40</v>
      </c>
      <c r="B46" s="367">
        <v>4</v>
      </c>
      <c r="C46" s="364"/>
      <c r="D46" s="368"/>
      <c r="E46" s="364">
        <v>4</v>
      </c>
    </row>
    <row r="47" spans="1:10" x14ac:dyDescent="0.15">
      <c r="A47" s="362" t="s">
        <v>41</v>
      </c>
      <c r="B47" s="364">
        <v>6499</v>
      </c>
      <c r="C47" s="364"/>
      <c r="D47" s="364">
        <v>711</v>
      </c>
      <c r="E47" s="364">
        <v>7210</v>
      </c>
    </row>
    <row r="48" spans="1:10" x14ac:dyDescent="0.15">
      <c r="A48" s="362" t="s">
        <v>42</v>
      </c>
      <c r="B48" s="364">
        <v>557</v>
      </c>
      <c r="C48" s="364"/>
      <c r="D48" s="303"/>
      <c r="E48" s="364">
        <v>557</v>
      </c>
    </row>
    <row r="49" spans="1:5" x14ac:dyDescent="0.15">
      <c r="A49" s="369" t="s">
        <v>43</v>
      </c>
      <c r="B49" s="370">
        <v>802</v>
      </c>
      <c r="C49" s="364"/>
      <c r="D49" s="303"/>
      <c r="E49" s="364">
        <v>802</v>
      </c>
    </row>
    <row r="50" spans="1:5" x14ac:dyDescent="0.15">
      <c r="A50" s="362" t="s">
        <v>44</v>
      </c>
      <c r="B50" s="363">
        <v>798</v>
      </c>
      <c r="C50" s="364">
        <v>0</v>
      </c>
      <c r="D50" s="364">
        <v>20</v>
      </c>
      <c r="E50" s="364">
        <v>818</v>
      </c>
    </row>
    <row r="51" spans="1:5" x14ac:dyDescent="0.15">
      <c r="A51" s="369" t="s">
        <v>45</v>
      </c>
      <c r="B51" s="363">
        <v>421</v>
      </c>
      <c r="C51" s="364"/>
      <c r="D51" s="364">
        <v>19</v>
      </c>
      <c r="E51" s="364">
        <v>440</v>
      </c>
    </row>
    <row r="52" spans="1:5" x14ac:dyDescent="0.15">
      <c r="A52" s="369" t="s">
        <v>46</v>
      </c>
      <c r="B52" s="363">
        <v>213</v>
      </c>
      <c r="C52" s="364"/>
      <c r="D52" s="303"/>
      <c r="E52" s="364">
        <v>213</v>
      </c>
    </row>
    <row r="53" spans="1:5" x14ac:dyDescent="0.15">
      <c r="A53" s="369" t="s">
        <v>47</v>
      </c>
      <c r="B53" s="368">
        <v>531</v>
      </c>
      <c r="C53" s="364"/>
      <c r="D53" s="303">
        <v>119</v>
      </c>
      <c r="E53" s="364">
        <v>650</v>
      </c>
    </row>
    <row r="54" spans="1:5" x14ac:dyDescent="0.15">
      <c r="A54" s="369" t="s">
        <v>48</v>
      </c>
      <c r="B54" s="364"/>
      <c r="C54" s="364"/>
      <c r="D54" s="364">
        <v>218</v>
      </c>
      <c r="E54" s="364">
        <v>218</v>
      </c>
    </row>
    <row r="55" spans="1:5" x14ac:dyDescent="0.15">
      <c r="A55" s="371" t="s">
        <v>49</v>
      </c>
      <c r="B55" s="372"/>
      <c r="C55" s="372"/>
      <c r="D55" s="309"/>
      <c r="E55" s="309">
        <v>0</v>
      </c>
    </row>
    <row r="56" spans="1:5" x14ac:dyDescent="0.15">
      <c r="A56" s="369" t="s">
        <v>50</v>
      </c>
      <c r="B56" s="363">
        <v>19</v>
      </c>
      <c r="C56" s="364"/>
      <c r="D56" s="303"/>
      <c r="E56" s="364">
        <v>19</v>
      </c>
    </row>
    <row r="57" spans="1:5" x14ac:dyDescent="0.15">
      <c r="A57" s="369" t="s">
        <v>51</v>
      </c>
      <c r="B57" s="363">
        <v>1124</v>
      </c>
      <c r="C57" s="364"/>
      <c r="D57" s="303"/>
      <c r="E57" s="364">
        <v>1124</v>
      </c>
    </row>
    <row r="58" spans="1:5" x14ac:dyDescent="0.15">
      <c r="A58" s="369" t="s">
        <v>52</v>
      </c>
      <c r="B58" s="363">
        <v>28</v>
      </c>
      <c r="C58" s="364"/>
      <c r="D58" s="363"/>
      <c r="E58" s="364">
        <v>28</v>
      </c>
    </row>
    <row r="59" spans="1:5" x14ac:dyDescent="0.15">
      <c r="A59" s="376" t="s">
        <v>53</v>
      </c>
      <c r="B59" s="312">
        <v>10</v>
      </c>
      <c r="C59" s="379" t="s">
        <v>250</v>
      </c>
      <c r="D59" s="303"/>
      <c r="E59" s="379">
        <v>10</v>
      </c>
    </row>
    <row r="60" spans="1:5" x14ac:dyDescent="0.15">
      <c r="A60" s="369" t="s">
        <v>54</v>
      </c>
      <c r="B60" s="303">
        <v>155</v>
      </c>
      <c r="C60" s="364"/>
      <c r="D60" s="303">
        <v>70</v>
      </c>
      <c r="E60" s="303">
        <v>225</v>
      </c>
    </row>
    <row r="61" spans="1:5" x14ac:dyDescent="0.15">
      <c r="A61" s="376" t="s">
        <v>55</v>
      </c>
      <c r="B61" s="379">
        <v>196</v>
      </c>
      <c r="C61" s="364"/>
      <c r="D61" s="303"/>
      <c r="E61" s="379">
        <v>196</v>
      </c>
    </row>
    <row r="62" spans="1:5" x14ac:dyDescent="0.15">
      <c r="A62" s="371" t="s">
        <v>56</v>
      </c>
      <c r="B62" s="372"/>
      <c r="C62" s="372"/>
      <c r="D62" s="309"/>
      <c r="E62" s="309">
        <v>0</v>
      </c>
    </row>
    <row r="63" spans="1:5" x14ac:dyDescent="0.15">
      <c r="A63" s="371" t="s">
        <v>57</v>
      </c>
      <c r="B63" s="372"/>
      <c r="C63" s="372"/>
      <c r="D63" s="309"/>
      <c r="E63" s="309">
        <v>0</v>
      </c>
    </row>
    <row r="64" spans="1:5" x14ac:dyDescent="0.15">
      <c r="A64" s="369" t="s">
        <v>58</v>
      </c>
      <c r="B64" s="364"/>
      <c r="C64" s="364"/>
      <c r="D64" s="367">
        <v>142</v>
      </c>
      <c r="E64" s="367">
        <v>142</v>
      </c>
    </row>
    <row r="65" spans="1:5" x14ac:dyDescent="0.15">
      <c r="A65" s="371" t="s">
        <v>59</v>
      </c>
      <c r="B65" s="372"/>
      <c r="C65" s="372"/>
      <c r="D65" s="309"/>
      <c r="E65" s="309">
        <v>0</v>
      </c>
    </row>
    <row r="66" spans="1:5" x14ac:dyDescent="0.15">
      <c r="A66" s="382" t="s">
        <v>60</v>
      </c>
      <c r="B66" s="383">
        <v>12535</v>
      </c>
      <c r="C66" s="386" t="s">
        <v>250</v>
      </c>
      <c r="D66" s="383">
        <v>1299</v>
      </c>
      <c r="E66" s="389">
        <v>13834</v>
      </c>
    </row>
  </sheetData>
  <mergeCells count="6">
    <mergeCell ref="L2:N2"/>
    <mergeCell ref="A1:H1"/>
    <mergeCell ref="A2:A3"/>
    <mergeCell ref="B2:E2"/>
    <mergeCell ref="F2:H2"/>
    <mergeCell ref="I2:K2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&amp;LINAPP - Monitoraggio IeFP a.f.2020-21</oddHeader>
    <oddFooter>&amp;L&amp;A&amp;Rpag. &amp;P di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0D2B-63A2-479A-A68E-EA3BBFCD121D}">
  <sheetPr>
    <tabColor theme="8" tint="0.59999389629810485"/>
  </sheetPr>
  <dimension ref="A1:O26"/>
  <sheetViews>
    <sheetView topLeftCell="A2" workbookViewId="0">
      <selection activeCell="I27" sqref="I27"/>
    </sheetView>
  </sheetViews>
  <sheetFormatPr defaultRowHeight="15" x14ac:dyDescent="0.25"/>
  <cols>
    <col min="3" max="3" width="17.28515625" customWidth="1"/>
    <col min="4" max="4" width="12.5703125" customWidth="1"/>
    <col min="11" max="11" width="13.42578125" customWidth="1"/>
    <col min="12" max="12" width="13.140625" customWidth="1"/>
    <col min="13" max="13" width="17.7109375" customWidth="1"/>
    <col min="14" max="14" width="13" customWidth="1"/>
    <col min="15" max="15" width="12.140625" customWidth="1"/>
  </cols>
  <sheetData>
    <row r="1" spans="1:15" x14ac:dyDescent="0.25">
      <c r="A1" t="s">
        <v>369</v>
      </c>
      <c r="K1" t="s">
        <v>370</v>
      </c>
    </row>
    <row r="2" spans="1:15" ht="39" customHeight="1" x14ac:dyDescent="0.25">
      <c r="A2" s="295" t="s">
        <v>35</v>
      </c>
      <c r="B2" s="496" t="s">
        <v>181</v>
      </c>
      <c r="C2" s="496" t="s">
        <v>219</v>
      </c>
      <c r="D2" s="496" t="s">
        <v>16</v>
      </c>
      <c r="E2" s="496" t="s">
        <v>218</v>
      </c>
      <c r="K2" s="295" t="s">
        <v>35</v>
      </c>
      <c r="L2" s="360" t="s">
        <v>36</v>
      </c>
      <c r="M2" s="361" t="s">
        <v>244</v>
      </c>
      <c r="N2" s="361" t="s">
        <v>245</v>
      </c>
      <c r="O2" s="360" t="s">
        <v>246</v>
      </c>
    </row>
    <row r="3" spans="1:15" x14ac:dyDescent="0.25">
      <c r="A3" s="302" t="s">
        <v>39</v>
      </c>
      <c r="B3" s="303">
        <v>3613</v>
      </c>
      <c r="C3" s="303">
        <v>17</v>
      </c>
      <c r="D3" s="304">
        <v>1506</v>
      </c>
      <c r="E3" s="304">
        <v>5136</v>
      </c>
      <c r="K3" s="302" t="s">
        <v>39</v>
      </c>
      <c r="L3" s="364">
        <v>1178</v>
      </c>
      <c r="M3" s="364"/>
      <c r="N3" s="303"/>
      <c r="O3" s="364">
        <v>1178</v>
      </c>
    </row>
    <row r="4" spans="1:15" x14ac:dyDescent="0.25">
      <c r="A4" s="302" t="s">
        <v>40</v>
      </c>
      <c r="B4" s="303">
        <v>45</v>
      </c>
      <c r="C4" s="309">
        <v>0</v>
      </c>
      <c r="D4" s="304">
        <v>26</v>
      </c>
      <c r="E4" s="304">
        <v>71</v>
      </c>
      <c r="K4" s="302" t="s">
        <v>40</v>
      </c>
      <c r="L4" s="367">
        <v>4</v>
      </c>
      <c r="M4" s="364"/>
      <c r="N4" s="368"/>
      <c r="O4" s="364">
        <v>4</v>
      </c>
    </row>
    <row r="5" spans="1:15" x14ac:dyDescent="0.25">
      <c r="A5" s="302" t="s">
        <v>41</v>
      </c>
      <c r="B5" s="303">
        <v>10746</v>
      </c>
      <c r="C5" s="309">
        <v>0</v>
      </c>
      <c r="D5" s="304">
        <v>1209</v>
      </c>
      <c r="E5" s="304">
        <v>11955</v>
      </c>
      <c r="K5" s="302" t="s">
        <v>41</v>
      </c>
      <c r="L5" s="364">
        <v>6499</v>
      </c>
      <c r="M5" s="364"/>
      <c r="N5" s="364">
        <v>711</v>
      </c>
      <c r="O5" s="364">
        <v>7210</v>
      </c>
    </row>
    <row r="6" spans="1:15" x14ac:dyDescent="0.25">
      <c r="A6" s="302" t="s">
        <v>42</v>
      </c>
      <c r="B6" s="303">
        <v>960</v>
      </c>
      <c r="C6" s="309">
        <v>0</v>
      </c>
      <c r="D6" s="309">
        <v>0</v>
      </c>
      <c r="E6" s="304">
        <v>960</v>
      </c>
      <c r="K6" s="302" t="s">
        <v>42</v>
      </c>
      <c r="L6" s="364">
        <v>557</v>
      </c>
      <c r="M6" s="364"/>
      <c r="N6" s="303"/>
      <c r="O6" s="364">
        <v>557</v>
      </c>
    </row>
    <row r="7" spans="1:15" x14ac:dyDescent="0.25">
      <c r="A7" s="302" t="s">
        <v>43</v>
      </c>
      <c r="B7" s="303">
        <v>1067</v>
      </c>
      <c r="C7" s="309">
        <v>0</v>
      </c>
      <c r="D7" s="309">
        <v>0</v>
      </c>
      <c r="E7" s="304">
        <v>1067</v>
      </c>
      <c r="K7" s="302" t="s">
        <v>43</v>
      </c>
      <c r="L7" s="370">
        <v>802</v>
      </c>
      <c r="M7" s="364"/>
      <c r="N7" s="303"/>
      <c r="O7" s="364">
        <v>802</v>
      </c>
    </row>
    <row r="8" spans="1:15" x14ac:dyDescent="0.25">
      <c r="A8" s="302" t="s">
        <v>44</v>
      </c>
      <c r="B8" s="303">
        <v>4737</v>
      </c>
      <c r="C8" s="309">
        <v>0</v>
      </c>
      <c r="D8" s="304">
        <v>257</v>
      </c>
      <c r="E8" s="304">
        <v>4994</v>
      </c>
      <c r="K8" s="302" t="s">
        <v>44</v>
      </c>
      <c r="L8" s="363">
        <v>798</v>
      </c>
      <c r="M8" s="364">
        <v>0</v>
      </c>
      <c r="N8" s="364">
        <v>20</v>
      </c>
      <c r="O8" s="364">
        <v>818</v>
      </c>
    </row>
    <row r="9" spans="1:15" x14ac:dyDescent="0.25">
      <c r="A9" s="302" t="s">
        <v>45</v>
      </c>
      <c r="B9" s="303">
        <v>1028</v>
      </c>
      <c r="C9" s="309">
        <v>0</v>
      </c>
      <c r="D9" s="304">
        <v>48</v>
      </c>
      <c r="E9" s="304">
        <v>1076</v>
      </c>
      <c r="K9" s="302" t="s">
        <v>45</v>
      </c>
      <c r="L9" s="363">
        <v>421</v>
      </c>
      <c r="M9" s="364"/>
      <c r="N9" s="364">
        <v>19</v>
      </c>
      <c r="O9" s="364">
        <v>440</v>
      </c>
    </row>
    <row r="10" spans="1:15" x14ac:dyDescent="0.25">
      <c r="A10" s="302" t="s">
        <v>46</v>
      </c>
      <c r="B10" s="303">
        <v>462</v>
      </c>
      <c r="C10" s="309">
        <v>0</v>
      </c>
      <c r="D10" s="304">
        <v>495</v>
      </c>
      <c r="E10" s="304">
        <v>957</v>
      </c>
      <c r="K10" s="302" t="s">
        <v>46</v>
      </c>
      <c r="L10" s="363">
        <v>213</v>
      </c>
      <c r="M10" s="364"/>
      <c r="N10" s="303"/>
      <c r="O10" s="364">
        <v>213</v>
      </c>
    </row>
    <row r="11" spans="1:15" x14ac:dyDescent="0.25">
      <c r="A11" s="302" t="s">
        <v>47</v>
      </c>
      <c r="B11" s="303">
        <v>2195</v>
      </c>
      <c r="C11" s="309">
        <v>0</v>
      </c>
      <c r="D11" s="304">
        <v>2183</v>
      </c>
      <c r="E11" s="304">
        <v>4378</v>
      </c>
      <c r="K11" s="302" t="s">
        <v>47</v>
      </c>
      <c r="L11" s="368">
        <v>531</v>
      </c>
      <c r="M11" s="364"/>
      <c r="N11" s="303">
        <v>119</v>
      </c>
      <c r="O11" s="364">
        <v>650</v>
      </c>
    </row>
    <row r="12" spans="1:15" x14ac:dyDescent="0.25">
      <c r="A12" s="302" t="s">
        <v>48</v>
      </c>
      <c r="B12" s="303">
        <v>153</v>
      </c>
      <c r="C12" s="309">
        <v>0</v>
      </c>
      <c r="D12" s="304">
        <v>622</v>
      </c>
      <c r="E12" s="304">
        <v>775</v>
      </c>
      <c r="K12" s="302" t="s">
        <v>48</v>
      </c>
      <c r="L12" s="364"/>
      <c r="M12" s="364"/>
      <c r="N12" s="364">
        <v>218</v>
      </c>
      <c r="O12" s="364">
        <v>218</v>
      </c>
    </row>
    <row r="13" spans="1:15" x14ac:dyDescent="0.25">
      <c r="A13" s="311" t="s">
        <v>49</v>
      </c>
      <c r="B13" s="312">
        <v>193</v>
      </c>
      <c r="C13" s="309">
        <v>0</v>
      </c>
      <c r="D13" s="304">
        <v>926</v>
      </c>
      <c r="E13" s="313">
        <v>1119</v>
      </c>
      <c r="K13" s="311" t="s">
        <v>49</v>
      </c>
      <c r="L13" s="372"/>
      <c r="M13" s="372"/>
      <c r="N13" s="309"/>
      <c r="O13" s="309">
        <v>0</v>
      </c>
    </row>
    <row r="14" spans="1:15" x14ac:dyDescent="0.25">
      <c r="A14" s="302" t="s">
        <v>50</v>
      </c>
      <c r="B14" s="303">
        <v>145</v>
      </c>
      <c r="C14" s="309">
        <v>0</v>
      </c>
      <c r="D14" s="304">
        <v>1514</v>
      </c>
      <c r="E14" s="304">
        <v>1659</v>
      </c>
      <c r="K14" s="302" t="s">
        <v>50</v>
      </c>
      <c r="L14" s="363">
        <v>19</v>
      </c>
      <c r="M14" s="364"/>
      <c r="N14" s="303"/>
      <c r="O14" s="364">
        <v>19</v>
      </c>
    </row>
    <row r="15" spans="1:15" x14ac:dyDescent="0.25">
      <c r="A15" s="302" t="s">
        <v>51</v>
      </c>
      <c r="B15" s="303">
        <v>2153</v>
      </c>
      <c r="C15" s="309">
        <v>0</v>
      </c>
      <c r="D15" s="303">
        <v>61</v>
      </c>
      <c r="E15" s="304">
        <v>2214</v>
      </c>
      <c r="K15" s="302" t="s">
        <v>51</v>
      </c>
      <c r="L15" s="363">
        <v>1124</v>
      </c>
      <c r="M15" s="364"/>
      <c r="N15" s="303"/>
      <c r="O15" s="364">
        <v>1124</v>
      </c>
    </row>
    <row r="16" spans="1:15" x14ac:dyDescent="0.25">
      <c r="A16" s="302" t="s">
        <v>52</v>
      </c>
      <c r="B16" s="316">
        <v>62</v>
      </c>
      <c r="C16" s="309">
        <v>0</v>
      </c>
      <c r="D16" s="304">
        <v>822</v>
      </c>
      <c r="E16" s="304">
        <v>884</v>
      </c>
      <c r="K16" s="302" t="s">
        <v>52</v>
      </c>
      <c r="L16" s="363">
        <v>28</v>
      </c>
      <c r="M16" s="364"/>
      <c r="N16" s="363"/>
      <c r="O16" s="364">
        <v>28</v>
      </c>
    </row>
    <row r="17" spans="1:15" x14ac:dyDescent="0.25">
      <c r="A17" s="311" t="s">
        <v>53</v>
      </c>
      <c r="B17" s="312">
        <v>11</v>
      </c>
      <c r="C17" s="312">
        <v>179</v>
      </c>
      <c r="D17" s="309">
        <v>0</v>
      </c>
      <c r="E17" s="313">
        <v>190</v>
      </c>
      <c r="K17" s="311" t="s">
        <v>53</v>
      </c>
      <c r="L17" s="312">
        <v>10</v>
      </c>
      <c r="M17" s="379" t="s">
        <v>250</v>
      </c>
      <c r="N17" s="303"/>
      <c r="O17" s="379">
        <v>10</v>
      </c>
    </row>
    <row r="18" spans="1:15" x14ac:dyDescent="0.25">
      <c r="A18" s="302" t="s">
        <v>54</v>
      </c>
      <c r="B18" s="306">
        <v>68</v>
      </c>
      <c r="C18" s="303">
        <v>3286</v>
      </c>
      <c r="D18" s="309">
        <v>0</v>
      </c>
      <c r="E18" s="304">
        <v>3354</v>
      </c>
      <c r="K18" s="302" t="s">
        <v>54</v>
      </c>
      <c r="L18" s="303">
        <v>155</v>
      </c>
      <c r="M18" s="364"/>
      <c r="N18" s="303">
        <v>70</v>
      </c>
      <c r="O18" s="303">
        <v>225</v>
      </c>
    </row>
    <row r="19" spans="1:15" x14ac:dyDescent="0.25">
      <c r="A19" s="311" t="s">
        <v>55</v>
      </c>
      <c r="B19" s="312">
        <v>527</v>
      </c>
      <c r="C19" s="309">
        <v>0</v>
      </c>
      <c r="D19" s="309">
        <v>0</v>
      </c>
      <c r="E19" s="313">
        <v>527</v>
      </c>
      <c r="K19" s="311" t="s">
        <v>371</v>
      </c>
      <c r="L19" s="379">
        <v>196</v>
      </c>
      <c r="M19" s="364"/>
      <c r="N19" s="303"/>
      <c r="O19" s="379">
        <v>196</v>
      </c>
    </row>
    <row r="20" spans="1:15" x14ac:dyDescent="0.25">
      <c r="A20" s="320" t="s">
        <v>56</v>
      </c>
      <c r="B20" s="309">
        <v>0</v>
      </c>
      <c r="C20" s="309">
        <v>0</v>
      </c>
      <c r="D20" s="309">
        <v>0</v>
      </c>
      <c r="E20" s="309">
        <v>0</v>
      </c>
      <c r="K20" s="320" t="s">
        <v>56</v>
      </c>
      <c r="L20" s="372"/>
      <c r="M20" s="372"/>
      <c r="N20" s="309"/>
      <c r="O20" s="309">
        <v>0</v>
      </c>
    </row>
    <row r="21" spans="1:15" x14ac:dyDescent="0.25">
      <c r="A21" s="302" t="s">
        <v>57</v>
      </c>
      <c r="B21" s="316">
        <v>138</v>
      </c>
      <c r="C21" s="316">
        <v>4</v>
      </c>
      <c r="D21" s="309">
        <v>0</v>
      </c>
      <c r="E21" s="322">
        <v>142</v>
      </c>
      <c r="K21" s="302" t="s">
        <v>57</v>
      </c>
      <c r="L21" s="372"/>
      <c r="M21" s="372"/>
      <c r="N21" s="309"/>
      <c r="O21" s="309">
        <v>0</v>
      </c>
    </row>
    <row r="22" spans="1:15" x14ac:dyDescent="0.25">
      <c r="A22" s="323" t="s">
        <v>58</v>
      </c>
      <c r="B22" s="326">
        <v>2417</v>
      </c>
      <c r="C22" s="316">
        <v>417</v>
      </c>
      <c r="D22" s="303">
        <v>171</v>
      </c>
      <c r="E22" s="324">
        <v>3005</v>
      </c>
      <c r="K22" s="323" t="s">
        <v>58</v>
      </c>
      <c r="L22" s="364"/>
      <c r="M22" s="364"/>
      <c r="N22" s="367">
        <v>142</v>
      </c>
      <c r="O22" s="367">
        <v>142</v>
      </c>
    </row>
    <row r="23" spans="1:15" x14ac:dyDescent="0.25">
      <c r="A23" s="311" t="s">
        <v>59</v>
      </c>
      <c r="B23" s="312">
        <v>126</v>
      </c>
      <c r="C23" s="309">
        <v>0</v>
      </c>
      <c r="D23" s="309">
        <v>0</v>
      </c>
      <c r="E23" s="313">
        <v>126</v>
      </c>
      <c r="K23" s="311" t="s">
        <v>59</v>
      </c>
      <c r="L23" s="372"/>
      <c r="M23" s="372"/>
      <c r="N23" s="309"/>
      <c r="O23" s="309">
        <v>0</v>
      </c>
    </row>
    <row r="24" spans="1:15" x14ac:dyDescent="0.25">
      <c r="A24" s="330" t="s">
        <v>60</v>
      </c>
      <c r="B24" s="335">
        <v>30846</v>
      </c>
      <c r="C24" s="335">
        <v>3903</v>
      </c>
      <c r="D24" s="335">
        <v>9840</v>
      </c>
      <c r="E24" s="332">
        <v>44589</v>
      </c>
      <c r="K24" s="330" t="s">
        <v>60</v>
      </c>
      <c r="L24" s="383">
        <v>12535</v>
      </c>
      <c r="M24" s="386" t="s">
        <v>250</v>
      </c>
      <c r="N24" s="383">
        <v>1299</v>
      </c>
      <c r="O24" s="389">
        <v>13834</v>
      </c>
    </row>
    <row r="26" spans="1:15" x14ac:dyDescent="0.25">
      <c r="K26" t="s">
        <v>372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FDEE2-B4C5-4DB8-9949-40A0B3321904}">
  <sheetPr>
    <tabColor theme="8" tint="0.59999389629810485"/>
  </sheetPr>
  <dimension ref="A1:AA39"/>
  <sheetViews>
    <sheetView topLeftCell="E11" workbookViewId="0">
      <selection activeCell="I30" sqref="I30"/>
    </sheetView>
  </sheetViews>
  <sheetFormatPr defaultColWidth="9.140625" defaultRowHeight="11.25" x14ac:dyDescent="0.15"/>
  <cols>
    <col min="1" max="1" width="17.42578125" style="192" customWidth="1"/>
    <col min="2" max="2" width="9.140625" style="192"/>
    <col min="3" max="3" width="13.140625" style="192" customWidth="1"/>
    <col min="4" max="4" width="15.28515625" style="192" customWidth="1"/>
    <col min="5" max="6" width="9.140625" style="192"/>
    <col min="7" max="7" width="20.28515625" style="192" customWidth="1"/>
    <col min="8" max="8" width="9.140625" style="192"/>
    <col min="9" max="9" width="9.7109375" style="192" customWidth="1"/>
    <col min="10" max="10" width="9.140625" style="192"/>
    <col min="11" max="11" width="8.7109375" style="192" customWidth="1"/>
    <col min="12" max="12" width="7.85546875" style="192" customWidth="1"/>
    <col min="13" max="13" width="20.7109375" style="192" customWidth="1"/>
    <col min="14" max="14" width="10.28515625" style="192" customWidth="1"/>
    <col min="15" max="15" width="10.42578125" style="192" customWidth="1"/>
    <col min="16" max="17" width="9.140625" style="192"/>
    <col min="18" max="18" width="11.42578125" style="192" customWidth="1"/>
    <col min="19" max="20" width="19.28515625" style="192" customWidth="1"/>
    <col min="21" max="21" width="12.28515625" style="192" customWidth="1"/>
    <col min="22" max="24" width="12.42578125" style="192" customWidth="1"/>
    <col min="25" max="25" width="17.140625" style="192" customWidth="1"/>
    <col min="26" max="26" width="9.140625" style="192"/>
    <col min="27" max="27" width="13.5703125" style="192" customWidth="1"/>
    <col min="28" max="16384" width="9.140625" style="192"/>
  </cols>
  <sheetData>
    <row r="1" spans="1:27" ht="12.75" customHeight="1" x14ac:dyDescent="0.15">
      <c r="A1" s="408" t="s">
        <v>262</v>
      </c>
      <c r="J1" s="292"/>
    </row>
    <row r="2" spans="1:27" ht="12.75" customHeight="1" x14ac:dyDescent="0.15">
      <c r="X2" s="409" t="s">
        <v>263</v>
      </c>
    </row>
    <row r="3" spans="1:27" ht="15.75" customHeight="1" x14ac:dyDescent="0.15">
      <c r="A3" s="642" t="s">
        <v>264</v>
      </c>
      <c r="B3" s="644" t="s">
        <v>181</v>
      </c>
      <c r="C3" s="645"/>
      <c r="D3" s="645"/>
      <c r="E3" s="645"/>
      <c r="F3" s="645"/>
      <c r="G3" s="645"/>
      <c r="H3" s="645" t="s">
        <v>219</v>
      </c>
      <c r="I3" s="645"/>
      <c r="J3" s="645"/>
      <c r="K3" s="645"/>
      <c r="L3" s="645"/>
      <c r="M3" s="646"/>
      <c r="N3" s="647" t="s">
        <v>265</v>
      </c>
      <c r="O3" s="647"/>
      <c r="P3" s="647"/>
      <c r="Q3" s="647"/>
      <c r="R3" s="647"/>
      <c r="S3" s="647"/>
      <c r="T3" s="648" t="s">
        <v>60</v>
      </c>
      <c r="U3" s="649"/>
      <c r="V3" s="649"/>
      <c r="W3" s="649"/>
      <c r="X3" s="649"/>
      <c r="Y3" s="649"/>
    </row>
    <row r="4" spans="1:27" ht="57.6" customHeight="1" x14ac:dyDescent="0.15">
      <c r="A4" s="643"/>
      <c r="B4" s="410" t="s">
        <v>266</v>
      </c>
      <c r="C4" s="164" t="s">
        <v>267</v>
      </c>
      <c r="D4" s="164" t="s">
        <v>268</v>
      </c>
      <c r="E4" s="164" t="s">
        <v>269</v>
      </c>
      <c r="F4" s="411" t="s">
        <v>270</v>
      </c>
      <c r="G4" s="412" t="s">
        <v>271</v>
      </c>
      <c r="H4" s="413" t="s">
        <v>272</v>
      </c>
      <c r="I4" s="164" t="s">
        <v>273</v>
      </c>
      <c r="J4" s="164" t="s">
        <v>268</v>
      </c>
      <c r="K4" s="164" t="s">
        <v>269</v>
      </c>
      <c r="L4" s="411" t="s">
        <v>270</v>
      </c>
      <c r="M4" s="411" t="s">
        <v>271</v>
      </c>
      <c r="N4" s="413" t="s">
        <v>274</v>
      </c>
      <c r="O4" s="164" t="s">
        <v>275</v>
      </c>
      <c r="P4" s="164" t="s">
        <v>268</v>
      </c>
      <c r="Q4" s="164" t="s">
        <v>269</v>
      </c>
      <c r="R4" s="411" t="s">
        <v>270</v>
      </c>
      <c r="S4" s="411" t="s">
        <v>271</v>
      </c>
      <c r="T4" s="414" t="s">
        <v>276</v>
      </c>
      <c r="U4" s="414" t="s">
        <v>277</v>
      </c>
      <c r="V4" s="414" t="s">
        <v>270</v>
      </c>
      <c r="W4" s="414"/>
      <c r="X4" s="414" t="s">
        <v>271</v>
      </c>
      <c r="Z4" s="415" t="s">
        <v>278</v>
      </c>
      <c r="AA4" s="415"/>
    </row>
    <row r="5" spans="1:27" x14ac:dyDescent="0.15">
      <c r="A5" s="416" t="s">
        <v>39</v>
      </c>
      <c r="B5" s="167">
        <v>4716</v>
      </c>
      <c r="C5" s="167">
        <v>3613</v>
      </c>
      <c r="D5" s="167">
        <v>1456</v>
      </c>
      <c r="E5" s="167">
        <v>2157</v>
      </c>
      <c r="F5" s="407">
        <v>1922</v>
      </c>
      <c r="G5" s="407">
        <v>390</v>
      </c>
      <c r="H5" s="167">
        <v>25</v>
      </c>
      <c r="I5" s="167">
        <v>17</v>
      </c>
      <c r="J5" s="167">
        <v>0</v>
      </c>
      <c r="K5" s="167">
        <v>17</v>
      </c>
      <c r="L5" s="407">
        <v>4</v>
      </c>
      <c r="M5" s="167">
        <v>0</v>
      </c>
      <c r="N5" s="167">
        <v>3100</v>
      </c>
      <c r="O5" s="167">
        <v>1506</v>
      </c>
      <c r="P5" s="167">
        <v>557</v>
      </c>
      <c r="Q5" s="167">
        <v>949</v>
      </c>
      <c r="R5" s="407">
        <v>990</v>
      </c>
      <c r="S5" s="417">
        <v>0</v>
      </c>
      <c r="T5" s="418">
        <f>N5+H5+B5</f>
        <v>7841</v>
      </c>
      <c r="U5" s="418">
        <f>O5+I5+C5</f>
        <v>5136</v>
      </c>
      <c r="V5" s="419">
        <f t="shared" ref="V5:V26" si="0">R5+L5+F5</f>
        <v>2916</v>
      </c>
      <c r="W5" s="420">
        <f>V5/U5*100</f>
        <v>56.77570093457944</v>
      </c>
      <c r="X5" s="421">
        <f t="shared" ref="X5:X26" si="1">S5+M5+G5</f>
        <v>390</v>
      </c>
      <c r="Y5" s="398">
        <f>X5/T5*100</f>
        <v>4.9738553755898485</v>
      </c>
      <c r="Z5" s="199">
        <f>T5-U5</f>
        <v>2705</v>
      </c>
    </row>
    <row r="6" spans="1:27" ht="14.25" customHeight="1" x14ac:dyDescent="0.15">
      <c r="A6" s="416" t="s">
        <v>40</v>
      </c>
      <c r="B6" s="167">
        <v>53</v>
      </c>
      <c r="C6" s="167">
        <v>45</v>
      </c>
      <c r="D6" s="167">
        <v>22</v>
      </c>
      <c r="E6" s="167">
        <v>23</v>
      </c>
      <c r="F6" s="407">
        <v>28</v>
      </c>
      <c r="G6" s="407">
        <v>6</v>
      </c>
      <c r="H6" s="167">
        <v>0</v>
      </c>
      <c r="I6" s="167">
        <v>0</v>
      </c>
      <c r="J6" s="167">
        <v>0</v>
      </c>
      <c r="K6" s="167">
        <v>0</v>
      </c>
      <c r="L6" s="407">
        <v>0</v>
      </c>
      <c r="M6" s="167">
        <v>0</v>
      </c>
      <c r="N6" s="167">
        <v>31</v>
      </c>
      <c r="O6" s="167">
        <v>26</v>
      </c>
      <c r="P6" s="167">
        <v>3</v>
      </c>
      <c r="Q6" s="167">
        <v>23</v>
      </c>
      <c r="R6" s="407">
        <v>21</v>
      </c>
      <c r="S6" s="422">
        <v>2</v>
      </c>
      <c r="T6" s="418">
        <f t="shared" ref="T6:U26" si="2">N6+H6+B6</f>
        <v>84</v>
      </c>
      <c r="U6" s="418">
        <f t="shared" si="2"/>
        <v>71</v>
      </c>
      <c r="V6" s="419">
        <f t="shared" si="0"/>
        <v>49</v>
      </c>
      <c r="W6" s="423">
        <f t="shared" ref="W6:W26" si="3">V6/U6*100</f>
        <v>69.014084507042256</v>
      </c>
      <c r="X6" s="421">
        <f t="shared" si="1"/>
        <v>8</v>
      </c>
      <c r="Y6" s="398">
        <f t="shared" ref="Y6:Y25" si="4">X6/T6*100</f>
        <v>9.5238095238095237</v>
      </c>
      <c r="Z6" s="199">
        <f t="shared" ref="Z6:Z27" si="5">T6-U6</f>
        <v>13</v>
      </c>
    </row>
    <row r="7" spans="1:27" x14ac:dyDescent="0.15">
      <c r="A7" s="416" t="s">
        <v>41</v>
      </c>
      <c r="B7" s="167">
        <v>13574</v>
      </c>
      <c r="C7" s="167">
        <v>10746</v>
      </c>
      <c r="D7" s="167">
        <v>4562</v>
      </c>
      <c r="E7" s="167">
        <v>6184</v>
      </c>
      <c r="F7" s="407">
        <v>6358</v>
      </c>
      <c r="G7" s="407">
        <v>1890</v>
      </c>
      <c r="H7" s="167">
        <v>0</v>
      </c>
      <c r="I7" s="167">
        <v>0</v>
      </c>
      <c r="J7" s="167">
        <v>0</v>
      </c>
      <c r="K7" s="167">
        <v>0</v>
      </c>
      <c r="L7" s="407">
        <v>0</v>
      </c>
      <c r="M7" s="167">
        <v>0</v>
      </c>
      <c r="N7" s="167">
        <v>1714</v>
      </c>
      <c r="O7" s="167">
        <v>1209</v>
      </c>
      <c r="P7" s="167">
        <v>290</v>
      </c>
      <c r="Q7" s="167">
        <v>919</v>
      </c>
      <c r="R7" s="407">
        <v>546</v>
      </c>
      <c r="S7" s="422">
        <v>238</v>
      </c>
      <c r="T7" s="418">
        <f t="shared" si="2"/>
        <v>15288</v>
      </c>
      <c r="U7" s="418">
        <f t="shared" si="2"/>
        <v>11955</v>
      </c>
      <c r="V7" s="419">
        <f t="shared" si="0"/>
        <v>6904</v>
      </c>
      <c r="W7" s="420">
        <f t="shared" si="3"/>
        <v>57.749895441237975</v>
      </c>
      <c r="X7" s="421">
        <f t="shared" si="1"/>
        <v>2128</v>
      </c>
      <c r="Y7" s="398">
        <f t="shared" si="4"/>
        <v>13.91941391941392</v>
      </c>
      <c r="Z7" s="199">
        <f t="shared" si="5"/>
        <v>3333</v>
      </c>
    </row>
    <row r="8" spans="1:27" x14ac:dyDescent="0.15">
      <c r="A8" s="416" t="s">
        <v>42</v>
      </c>
      <c r="B8" s="167">
        <v>1092</v>
      </c>
      <c r="C8" s="167">
        <v>960</v>
      </c>
      <c r="D8" s="167">
        <v>460</v>
      </c>
      <c r="E8" s="167">
        <v>500</v>
      </c>
      <c r="F8" s="407">
        <v>479</v>
      </c>
      <c r="G8" s="167">
        <v>0</v>
      </c>
      <c r="H8" s="167">
        <v>0</v>
      </c>
      <c r="I8" s="167">
        <v>0</v>
      </c>
      <c r="J8" s="167">
        <v>0</v>
      </c>
      <c r="K8" s="167">
        <v>0</v>
      </c>
      <c r="L8" s="407">
        <v>0</v>
      </c>
      <c r="M8" s="167">
        <v>0</v>
      </c>
      <c r="N8" s="167">
        <v>0</v>
      </c>
      <c r="O8" s="167">
        <v>0</v>
      </c>
      <c r="P8" s="167">
        <v>0</v>
      </c>
      <c r="Q8" s="167">
        <v>0</v>
      </c>
      <c r="R8" s="407">
        <v>0</v>
      </c>
      <c r="S8" s="417">
        <v>0</v>
      </c>
      <c r="T8" s="418">
        <f t="shared" si="2"/>
        <v>1092</v>
      </c>
      <c r="U8" s="418">
        <f t="shared" si="2"/>
        <v>960</v>
      </c>
      <c r="V8" s="419">
        <f t="shared" si="0"/>
        <v>479</v>
      </c>
      <c r="W8" s="420">
        <f t="shared" si="3"/>
        <v>49.895833333333336</v>
      </c>
      <c r="X8" s="421">
        <f t="shared" si="1"/>
        <v>0</v>
      </c>
      <c r="Y8" s="398">
        <f t="shared" si="4"/>
        <v>0</v>
      </c>
      <c r="Z8" s="199">
        <f t="shared" si="5"/>
        <v>132</v>
      </c>
    </row>
    <row r="9" spans="1:27" x14ac:dyDescent="0.15">
      <c r="A9" s="416" t="s">
        <v>43</v>
      </c>
      <c r="B9" s="167">
        <v>1385</v>
      </c>
      <c r="C9" s="167">
        <v>1067</v>
      </c>
      <c r="D9" s="167">
        <v>413</v>
      </c>
      <c r="E9" s="167">
        <v>654</v>
      </c>
      <c r="F9" s="407">
        <v>617</v>
      </c>
      <c r="G9" s="407">
        <v>50</v>
      </c>
      <c r="H9" s="167">
        <v>0</v>
      </c>
      <c r="I9" s="167">
        <v>0</v>
      </c>
      <c r="J9" s="167">
        <v>0</v>
      </c>
      <c r="K9" s="167">
        <v>0</v>
      </c>
      <c r="L9" s="407">
        <v>0</v>
      </c>
      <c r="M9" s="167">
        <v>0</v>
      </c>
      <c r="N9" s="167">
        <v>0</v>
      </c>
      <c r="O9" s="167">
        <v>0</v>
      </c>
      <c r="P9" s="167">
        <v>0</v>
      </c>
      <c r="Q9" s="167">
        <v>0</v>
      </c>
      <c r="R9" s="407">
        <v>0</v>
      </c>
      <c r="S9" s="417">
        <v>0</v>
      </c>
      <c r="T9" s="418">
        <f t="shared" si="2"/>
        <v>1385</v>
      </c>
      <c r="U9" s="418">
        <f t="shared" si="2"/>
        <v>1067</v>
      </c>
      <c r="V9" s="419">
        <f t="shared" si="0"/>
        <v>617</v>
      </c>
      <c r="W9" s="420">
        <f t="shared" si="3"/>
        <v>57.825679475164016</v>
      </c>
      <c r="X9" s="421">
        <f t="shared" si="1"/>
        <v>50</v>
      </c>
      <c r="Y9" s="398">
        <f t="shared" si="4"/>
        <v>3.6101083032490973</v>
      </c>
      <c r="Z9" s="199">
        <f t="shared" si="5"/>
        <v>318</v>
      </c>
    </row>
    <row r="10" spans="1:27" x14ac:dyDescent="0.15">
      <c r="A10" s="416" t="s">
        <v>44</v>
      </c>
      <c r="B10" s="167">
        <v>5492</v>
      </c>
      <c r="C10" s="167">
        <v>4737</v>
      </c>
      <c r="D10" s="167">
        <v>1917</v>
      </c>
      <c r="E10" s="167">
        <v>2820</v>
      </c>
      <c r="F10" s="407">
        <v>2779</v>
      </c>
      <c r="G10" s="407">
        <v>405</v>
      </c>
      <c r="H10" s="167">
        <v>0</v>
      </c>
      <c r="I10" s="167">
        <v>0</v>
      </c>
      <c r="J10" s="167">
        <v>0</v>
      </c>
      <c r="K10" s="167">
        <v>0</v>
      </c>
      <c r="L10" s="407">
        <v>0</v>
      </c>
      <c r="M10" s="167">
        <v>0</v>
      </c>
      <c r="N10" s="167">
        <v>314</v>
      </c>
      <c r="O10" s="167">
        <v>257</v>
      </c>
      <c r="P10" s="167">
        <v>54</v>
      </c>
      <c r="Q10" s="167">
        <v>203</v>
      </c>
      <c r="R10" s="407">
        <v>77</v>
      </c>
      <c r="S10" s="417">
        <v>0</v>
      </c>
      <c r="T10" s="418">
        <f t="shared" si="2"/>
        <v>5806</v>
      </c>
      <c r="U10" s="418">
        <f t="shared" si="2"/>
        <v>4994</v>
      </c>
      <c r="V10" s="419">
        <f t="shared" si="0"/>
        <v>2856</v>
      </c>
      <c r="W10" s="420">
        <f t="shared" si="3"/>
        <v>57.188626351621949</v>
      </c>
      <c r="X10" s="421">
        <f t="shared" si="1"/>
        <v>405</v>
      </c>
      <c r="Y10" s="398">
        <f t="shared" si="4"/>
        <v>6.9755425421977266</v>
      </c>
      <c r="Z10" s="199">
        <f t="shared" si="5"/>
        <v>812</v>
      </c>
    </row>
    <row r="11" spans="1:27" ht="16.5" customHeight="1" x14ac:dyDescent="0.15">
      <c r="A11" s="416" t="s">
        <v>45</v>
      </c>
      <c r="B11" s="167">
        <v>1099</v>
      </c>
      <c r="C11" s="167">
        <v>1028</v>
      </c>
      <c r="D11" s="167">
        <v>370</v>
      </c>
      <c r="E11" s="167">
        <v>658</v>
      </c>
      <c r="F11" s="407">
        <v>409</v>
      </c>
      <c r="G11" s="407">
        <v>1</v>
      </c>
      <c r="H11" s="167">
        <v>0</v>
      </c>
      <c r="I11" s="167">
        <v>0</v>
      </c>
      <c r="J11" s="167">
        <v>0</v>
      </c>
      <c r="K11" s="167">
        <v>0</v>
      </c>
      <c r="L11" s="407">
        <v>0</v>
      </c>
      <c r="M11" s="167">
        <v>0</v>
      </c>
      <c r="N11" s="167">
        <v>94</v>
      </c>
      <c r="O11" s="167">
        <v>48</v>
      </c>
      <c r="P11" s="167"/>
      <c r="Q11" s="167">
        <v>48</v>
      </c>
      <c r="R11" s="407">
        <v>0</v>
      </c>
      <c r="S11" s="417">
        <v>0</v>
      </c>
      <c r="T11" s="418">
        <f t="shared" si="2"/>
        <v>1193</v>
      </c>
      <c r="U11" s="418">
        <f t="shared" si="2"/>
        <v>1076</v>
      </c>
      <c r="V11" s="419">
        <f t="shared" si="0"/>
        <v>409</v>
      </c>
      <c r="W11" s="420">
        <f t="shared" si="3"/>
        <v>38.011152416356872</v>
      </c>
      <c r="X11" s="421">
        <f t="shared" si="1"/>
        <v>1</v>
      </c>
      <c r="Y11" s="398">
        <f t="shared" si="4"/>
        <v>8.3822296730930432E-2</v>
      </c>
      <c r="Z11" s="199">
        <f t="shared" si="5"/>
        <v>117</v>
      </c>
    </row>
    <row r="12" spans="1:27" x14ac:dyDescent="0.15">
      <c r="A12" s="416" t="s">
        <v>46</v>
      </c>
      <c r="B12" s="167">
        <v>603</v>
      </c>
      <c r="C12" s="167">
        <v>462</v>
      </c>
      <c r="D12" s="167">
        <v>166</v>
      </c>
      <c r="E12" s="167">
        <v>296</v>
      </c>
      <c r="F12" s="407">
        <v>170</v>
      </c>
      <c r="G12" s="407">
        <v>82</v>
      </c>
      <c r="H12" s="167">
        <v>0</v>
      </c>
      <c r="I12" s="167">
        <v>0</v>
      </c>
      <c r="J12" s="167">
        <v>0</v>
      </c>
      <c r="K12" s="167">
        <v>0</v>
      </c>
      <c r="L12" s="407">
        <v>0</v>
      </c>
      <c r="M12" s="167">
        <v>0</v>
      </c>
      <c r="N12" s="167">
        <v>758</v>
      </c>
      <c r="O12" s="167">
        <v>495</v>
      </c>
      <c r="P12" s="167">
        <v>145</v>
      </c>
      <c r="Q12" s="167">
        <v>350</v>
      </c>
      <c r="R12" s="407">
        <v>0</v>
      </c>
      <c r="S12" s="417">
        <v>0</v>
      </c>
      <c r="T12" s="418">
        <f t="shared" si="2"/>
        <v>1361</v>
      </c>
      <c r="U12" s="418">
        <f t="shared" si="2"/>
        <v>957</v>
      </c>
      <c r="V12" s="419">
        <f t="shared" si="0"/>
        <v>170</v>
      </c>
      <c r="W12" s="420">
        <f t="shared" si="3"/>
        <v>17.763845350052247</v>
      </c>
      <c r="X12" s="421">
        <f t="shared" si="1"/>
        <v>82</v>
      </c>
      <c r="Y12" s="398">
        <f t="shared" si="4"/>
        <v>6.0249816311535636</v>
      </c>
      <c r="Z12" s="199">
        <f t="shared" si="5"/>
        <v>404</v>
      </c>
    </row>
    <row r="13" spans="1:27" ht="16.5" customHeight="1" x14ac:dyDescent="0.15">
      <c r="A13" s="416" t="s">
        <v>47</v>
      </c>
      <c r="B13" s="167">
        <v>3078</v>
      </c>
      <c r="C13" s="167">
        <v>2195</v>
      </c>
      <c r="D13" s="167">
        <v>812</v>
      </c>
      <c r="E13" s="167">
        <v>1383</v>
      </c>
      <c r="F13" s="407">
        <v>585</v>
      </c>
      <c r="G13" s="407">
        <v>78</v>
      </c>
      <c r="H13" s="167">
        <v>0</v>
      </c>
      <c r="I13" s="167">
        <v>0</v>
      </c>
      <c r="J13" s="167">
        <v>0</v>
      </c>
      <c r="K13" s="167">
        <v>0</v>
      </c>
      <c r="L13" s="407">
        <v>0</v>
      </c>
      <c r="M13" s="167">
        <v>0</v>
      </c>
      <c r="N13" s="167">
        <v>2880</v>
      </c>
      <c r="O13" s="167">
        <v>2183</v>
      </c>
      <c r="P13" s="167">
        <v>727</v>
      </c>
      <c r="Q13" s="167">
        <v>1456</v>
      </c>
      <c r="R13" s="407">
        <v>1296</v>
      </c>
      <c r="S13" s="417">
        <v>0</v>
      </c>
      <c r="T13" s="418">
        <f t="shared" si="2"/>
        <v>5958</v>
      </c>
      <c r="U13" s="418">
        <f t="shared" si="2"/>
        <v>4378</v>
      </c>
      <c r="V13" s="419">
        <f t="shared" si="0"/>
        <v>1881</v>
      </c>
      <c r="W13" s="420">
        <f t="shared" si="3"/>
        <v>42.964824120603012</v>
      </c>
      <c r="X13" s="421">
        <f t="shared" si="1"/>
        <v>78</v>
      </c>
      <c r="Y13" s="398">
        <f t="shared" si="4"/>
        <v>1.3091641490433032</v>
      </c>
      <c r="Z13" s="199">
        <f t="shared" si="5"/>
        <v>1580</v>
      </c>
    </row>
    <row r="14" spans="1:27" x14ac:dyDescent="0.15">
      <c r="A14" s="416" t="s">
        <v>48</v>
      </c>
      <c r="B14" s="167">
        <v>161</v>
      </c>
      <c r="C14" s="167">
        <v>153</v>
      </c>
      <c r="D14" s="167">
        <v>82</v>
      </c>
      <c r="E14" s="167">
        <v>71</v>
      </c>
      <c r="F14" s="407">
        <v>29</v>
      </c>
      <c r="G14" s="167">
        <v>0</v>
      </c>
      <c r="H14" s="167">
        <v>0</v>
      </c>
      <c r="I14" s="167">
        <v>0</v>
      </c>
      <c r="J14" s="167">
        <v>0</v>
      </c>
      <c r="K14" s="167">
        <v>0</v>
      </c>
      <c r="L14" s="407">
        <v>0</v>
      </c>
      <c r="M14" s="167">
        <v>0</v>
      </c>
      <c r="N14" s="167">
        <v>702</v>
      </c>
      <c r="O14" s="167">
        <v>622</v>
      </c>
      <c r="P14" s="167">
        <v>368</v>
      </c>
      <c r="Q14" s="167">
        <v>254</v>
      </c>
      <c r="R14" s="407">
        <v>357</v>
      </c>
      <c r="S14" s="417">
        <v>0</v>
      </c>
      <c r="T14" s="418">
        <f t="shared" si="2"/>
        <v>863</v>
      </c>
      <c r="U14" s="418">
        <f t="shared" si="2"/>
        <v>775</v>
      </c>
      <c r="V14" s="419">
        <f t="shared" si="0"/>
        <v>386</v>
      </c>
      <c r="W14" s="420">
        <f t="shared" si="3"/>
        <v>49.806451612903224</v>
      </c>
      <c r="X14" s="421">
        <f t="shared" si="1"/>
        <v>0</v>
      </c>
      <c r="Y14" s="398">
        <f t="shared" si="4"/>
        <v>0</v>
      </c>
      <c r="Z14" s="199">
        <f t="shared" si="5"/>
        <v>88</v>
      </c>
    </row>
    <row r="15" spans="1:27" s="431" customFormat="1" x14ac:dyDescent="0.15">
      <c r="A15" s="424" t="s">
        <v>49</v>
      </c>
      <c r="B15" s="425">
        <v>258</v>
      </c>
      <c r="C15" s="425">
        <v>193</v>
      </c>
      <c r="D15" s="425">
        <v>112</v>
      </c>
      <c r="E15" s="425">
        <v>81</v>
      </c>
      <c r="F15" s="426">
        <v>60</v>
      </c>
      <c r="G15" s="426">
        <v>15</v>
      </c>
      <c r="H15" s="425">
        <v>0</v>
      </c>
      <c r="I15" s="425">
        <v>0</v>
      </c>
      <c r="J15" s="425">
        <v>0</v>
      </c>
      <c r="K15" s="425">
        <v>0</v>
      </c>
      <c r="L15" s="426">
        <v>0</v>
      </c>
      <c r="M15" s="425">
        <v>0</v>
      </c>
      <c r="N15" s="425">
        <v>1156</v>
      </c>
      <c r="O15" s="425">
        <v>926</v>
      </c>
      <c r="P15" s="425">
        <v>352</v>
      </c>
      <c r="Q15" s="425">
        <v>574</v>
      </c>
      <c r="R15" s="426">
        <v>659</v>
      </c>
      <c r="S15" s="427">
        <v>0</v>
      </c>
      <c r="T15" s="428">
        <f t="shared" si="2"/>
        <v>1414</v>
      </c>
      <c r="U15" s="428">
        <f t="shared" si="2"/>
        <v>1119</v>
      </c>
      <c r="V15" s="429">
        <f t="shared" si="0"/>
        <v>719</v>
      </c>
      <c r="W15" s="423">
        <f t="shared" si="3"/>
        <v>64.253798033958887</v>
      </c>
      <c r="X15" s="430">
        <f t="shared" si="1"/>
        <v>15</v>
      </c>
      <c r="Y15" s="392">
        <f t="shared" si="4"/>
        <v>1.0608203677510608</v>
      </c>
      <c r="Z15" s="391">
        <f t="shared" si="5"/>
        <v>295</v>
      </c>
    </row>
    <row r="16" spans="1:27" x14ac:dyDescent="0.15">
      <c r="A16" s="416" t="s">
        <v>50</v>
      </c>
      <c r="B16" s="167">
        <v>192</v>
      </c>
      <c r="C16" s="167">
        <v>145</v>
      </c>
      <c r="D16" s="167">
        <v>6</v>
      </c>
      <c r="E16" s="167">
        <v>139</v>
      </c>
      <c r="F16" s="407">
        <v>48</v>
      </c>
      <c r="G16" s="407">
        <v>44</v>
      </c>
      <c r="H16" s="167">
        <v>0</v>
      </c>
      <c r="I16" s="167">
        <v>0</v>
      </c>
      <c r="J16" s="167">
        <v>0</v>
      </c>
      <c r="K16" s="167">
        <v>0</v>
      </c>
      <c r="L16" s="407">
        <v>0</v>
      </c>
      <c r="M16" s="167">
        <v>0</v>
      </c>
      <c r="N16" s="167">
        <v>1983</v>
      </c>
      <c r="O16" s="167">
        <v>1514</v>
      </c>
      <c r="P16" s="167">
        <v>605</v>
      </c>
      <c r="Q16" s="167">
        <v>909</v>
      </c>
      <c r="R16" s="407">
        <v>1054</v>
      </c>
      <c r="S16" s="417">
        <v>0</v>
      </c>
      <c r="T16" s="418">
        <f t="shared" si="2"/>
        <v>2175</v>
      </c>
      <c r="U16" s="418">
        <f t="shared" si="2"/>
        <v>1659</v>
      </c>
      <c r="V16" s="419">
        <f t="shared" si="0"/>
        <v>1102</v>
      </c>
      <c r="W16" s="423">
        <f t="shared" si="3"/>
        <v>66.425557564798069</v>
      </c>
      <c r="X16" s="421">
        <f t="shared" si="1"/>
        <v>44</v>
      </c>
      <c r="Y16" s="398">
        <f t="shared" si="4"/>
        <v>2.0229885057471262</v>
      </c>
      <c r="Z16" s="199">
        <f t="shared" si="5"/>
        <v>516</v>
      </c>
    </row>
    <row r="17" spans="1:26" x14ac:dyDescent="0.15">
      <c r="A17" s="416" t="s">
        <v>51</v>
      </c>
      <c r="B17" s="167">
        <v>2802</v>
      </c>
      <c r="C17" s="167">
        <v>2153</v>
      </c>
      <c r="D17" s="167">
        <v>1101</v>
      </c>
      <c r="E17" s="167">
        <v>1052</v>
      </c>
      <c r="F17" s="407">
        <v>1146</v>
      </c>
      <c r="G17" s="407">
        <v>218</v>
      </c>
      <c r="H17" s="167">
        <v>0</v>
      </c>
      <c r="I17" s="167">
        <v>0</v>
      </c>
      <c r="J17" s="167">
        <v>0</v>
      </c>
      <c r="K17" s="167">
        <v>0</v>
      </c>
      <c r="L17" s="407">
        <v>0</v>
      </c>
      <c r="M17" s="167">
        <v>0</v>
      </c>
      <c r="N17" s="167">
        <v>161</v>
      </c>
      <c r="O17" s="167">
        <v>61</v>
      </c>
      <c r="P17" s="167">
        <v>15</v>
      </c>
      <c r="Q17" s="167">
        <v>46</v>
      </c>
      <c r="R17" s="407">
        <v>37</v>
      </c>
      <c r="S17" s="432">
        <v>65</v>
      </c>
      <c r="T17" s="418">
        <f t="shared" si="2"/>
        <v>2963</v>
      </c>
      <c r="U17" s="418">
        <f t="shared" si="2"/>
        <v>2214</v>
      </c>
      <c r="V17" s="419">
        <f t="shared" si="0"/>
        <v>1183</v>
      </c>
      <c r="W17" s="420">
        <f t="shared" si="3"/>
        <v>53.432700993676605</v>
      </c>
      <c r="X17" s="421">
        <f t="shared" si="1"/>
        <v>283</v>
      </c>
      <c r="Y17" s="398">
        <f t="shared" si="4"/>
        <v>9.5511306108673644</v>
      </c>
      <c r="Z17" s="199">
        <f t="shared" si="5"/>
        <v>749</v>
      </c>
    </row>
    <row r="18" spans="1:26" x14ac:dyDescent="0.15">
      <c r="A18" s="416" t="s">
        <v>52</v>
      </c>
      <c r="B18" s="167">
        <v>78</v>
      </c>
      <c r="C18" s="167">
        <v>62</v>
      </c>
      <c r="D18" s="167">
        <v>40</v>
      </c>
      <c r="E18" s="167">
        <v>22</v>
      </c>
      <c r="F18" s="407">
        <v>1</v>
      </c>
      <c r="G18" s="167">
        <v>0</v>
      </c>
      <c r="H18" s="433">
        <v>0</v>
      </c>
      <c r="I18" s="433">
        <v>0</v>
      </c>
      <c r="J18" s="433">
        <v>0</v>
      </c>
      <c r="K18" s="433">
        <v>0</v>
      </c>
      <c r="L18" s="434">
        <v>0</v>
      </c>
      <c r="M18" s="167">
        <v>0</v>
      </c>
      <c r="N18" s="167">
        <v>1173</v>
      </c>
      <c r="O18" s="167">
        <v>822</v>
      </c>
      <c r="P18" s="167">
        <v>292</v>
      </c>
      <c r="Q18" s="167">
        <v>530</v>
      </c>
      <c r="R18" s="407">
        <v>460</v>
      </c>
      <c r="S18" s="417">
        <v>0</v>
      </c>
      <c r="T18" s="418">
        <f t="shared" si="2"/>
        <v>1251</v>
      </c>
      <c r="U18" s="418">
        <f t="shared" si="2"/>
        <v>884</v>
      </c>
      <c r="V18" s="419">
        <f t="shared" si="0"/>
        <v>461</v>
      </c>
      <c r="W18" s="420">
        <f t="shared" si="3"/>
        <v>52.149321266968329</v>
      </c>
      <c r="X18" s="421">
        <f t="shared" si="1"/>
        <v>0</v>
      </c>
      <c r="Y18" s="398">
        <f t="shared" si="4"/>
        <v>0</v>
      </c>
      <c r="Z18" s="199">
        <f t="shared" si="5"/>
        <v>367</v>
      </c>
    </row>
    <row r="19" spans="1:26" s="431" customFormat="1" x14ac:dyDescent="0.15">
      <c r="A19" s="424" t="s">
        <v>53</v>
      </c>
      <c r="B19" s="425">
        <v>49</v>
      </c>
      <c r="C19" s="425">
        <v>11</v>
      </c>
      <c r="D19" s="425">
        <v>11</v>
      </c>
      <c r="E19" s="425">
        <v>0</v>
      </c>
      <c r="F19" s="426">
        <v>5</v>
      </c>
      <c r="G19" s="426">
        <v>6</v>
      </c>
      <c r="H19" s="425">
        <v>293</v>
      </c>
      <c r="I19" s="425">
        <v>179</v>
      </c>
      <c r="J19" s="425">
        <v>73</v>
      </c>
      <c r="K19" s="425">
        <v>106</v>
      </c>
      <c r="L19" s="426">
        <v>101</v>
      </c>
      <c r="M19" s="426">
        <v>99</v>
      </c>
      <c r="N19" s="425">
        <v>0</v>
      </c>
      <c r="O19" s="425">
        <v>0</v>
      </c>
      <c r="P19" s="425">
        <v>0</v>
      </c>
      <c r="Q19" s="425">
        <v>0</v>
      </c>
      <c r="R19" s="426">
        <v>0</v>
      </c>
      <c r="S19" s="427">
        <v>0</v>
      </c>
      <c r="T19" s="428">
        <f t="shared" si="2"/>
        <v>342</v>
      </c>
      <c r="U19" s="428">
        <f t="shared" si="2"/>
        <v>190</v>
      </c>
      <c r="V19" s="429">
        <f t="shared" si="0"/>
        <v>106</v>
      </c>
      <c r="W19" s="423">
        <f t="shared" si="3"/>
        <v>55.78947368421052</v>
      </c>
      <c r="X19" s="430">
        <f t="shared" si="1"/>
        <v>105</v>
      </c>
      <c r="Y19" s="392">
        <f t="shared" si="4"/>
        <v>30.701754385964914</v>
      </c>
      <c r="Z19" s="391">
        <f t="shared" si="5"/>
        <v>152</v>
      </c>
    </row>
    <row r="20" spans="1:26" x14ac:dyDescent="0.15">
      <c r="A20" s="416" t="s">
        <v>54</v>
      </c>
      <c r="B20" s="167">
        <v>99</v>
      </c>
      <c r="C20" s="167">
        <v>68</v>
      </c>
      <c r="D20" s="167">
        <v>25</v>
      </c>
      <c r="E20" s="167">
        <v>43</v>
      </c>
      <c r="F20" s="407">
        <v>33</v>
      </c>
      <c r="G20" s="407">
        <v>1</v>
      </c>
      <c r="H20" s="167">
        <v>3784</v>
      </c>
      <c r="I20" s="167">
        <v>3286</v>
      </c>
      <c r="J20" s="167">
        <v>1484</v>
      </c>
      <c r="K20" s="167">
        <v>1802</v>
      </c>
      <c r="L20" s="407">
        <v>827</v>
      </c>
      <c r="M20" s="407">
        <v>165</v>
      </c>
      <c r="N20" s="167">
        <v>0</v>
      </c>
      <c r="O20" s="167">
        <v>0</v>
      </c>
      <c r="P20" s="167">
        <v>0</v>
      </c>
      <c r="Q20" s="167">
        <v>0</v>
      </c>
      <c r="R20" s="407">
        <v>0</v>
      </c>
      <c r="S20" s="417">
        <v>0</v>
      </c>
      <c r="T20" s="418">
        <f t="shared" si="2"/>
        <v>3883</v>
      </c>
      <c r="U20" s="418">
        <f t="shared" si="2"/>
        <v>3354</v>
      </c>
      <c r="V20" s="419">
        <f t="shared" si="0"/>
        <v>860</v>
      </c>
      <c r="W20" s="420">
        <f t="shared" si="3"/>
        <v>25.641025641025639</v>
      </c>
      <c r="X20" s="421">
        <f t="shared" si="1"/>
        <v>166</v>
      </c>
      <c r="Y20" s="398">
        <f t="shared" si="4"/>
        <v>4.2750450682462011</v>
      </c>
      <c r="Z20" s="199">
        <f t="shared" si="5"/>
        <v>529</v>
      </c>
    </row>
    <row r="21" spans="1:26" s="431" customFormat="1" x14ac:dyDescent="0.15">
      <c r="A21" s="424" t="s">
        <v>55</v>
      </c>
      <c r="B21" s="425">
        <v>981</v>
      </c>
      <c r="C21" s="425">
        <v>527</v>
      </c>
      <c r="D21" s="425">
        <v>294</v>
      </c>
      <c r="E21" s="425">
        <v>233</v>
      </c>
      <c r="F21" s="426">
        <v>92</v>
      </c>
      <c r="G21" s="426">
        <v>228</v>
      </c>
      <c r="H21" s="425">
        <v>0</v>
      </c>
      <c r="I21" s="425">
        <v>0</v>
      </c>
      <c r="J21" s="425">
        <v>0</v>
      </c>
      <c r="K21" s="425">
        <v>0</v>
      </c>
      <c r="L21" s="426">
        <v>0</v>
      </c>
      <c r="M21" s="425">
        <v>0</v>
      </c>
      <c r="N21" s="425">
        <v>0</v>
      </c>
      <c r="O21" s="425">
        <v>0</v>
      </c>
      <c r="P21" s="425">
        <v>0</v>
      </c>
      <c r="Q21" s="425">
        <v>0</v>
      </c>
      <c r="R21" s="426">
        <v>0</v>
      </c>
      <c r="S21" s="427">
        <v>0</v>
      </c>
      <c r="T21" s="428">
        <f t="shared" si="2"/>
        <v>981</v>
      </c>
      <c r="U21" s="428">
        <f t="shared" si="2"/>
        <v>527</v>
      </c>
      <c r="V21" s="429">
        <f t="shared" si="0"/>
        <v>92</v>
      </c>
      <c r="W21" s="423">
        <f t="shared" si="3"/>
        <v>17.4573055028463</v>
      </c>
      <c r="X21" s="430">
        <f t="shared" si="1"/>
        <v>228</v>
      </c>
      <c r="Y21" s="392">
        <f t="shared" si="4"/>
        <v>23.24159021406728</v>
      </c>
      <c r="Z21" s="391">
        <f t="shared" si="5"/>
        <v>454</v>
      </c>
    </row>
    <row r="22" spans="1:26" s="375" customFormat="1" x14ac:dyDescent="0.15">
      <c r="A22" s="435" t="s">
        <v>56</v>
      </c>
      <c r="B22" s="436"/>
      <c r="C22" s="436"/>
      <c r="D22" s="436"/>
      <c r="E22" s="436"/>
      <c r="F22" s="437"/>
      <c r="G22" s="436"/>
      <c r="H22" s="436">
        <v>0</v>
      </c>
      <c r="I22" s="436">
        <v>0</v>
      </c>
      <c r="J22" s="436">
        <v>0</v>
      </c>
      <c r="K22" s="436">
        <v>0</v>
      </c>
      <c r="L22" s="437">
        <v>0</v>
      </c>
      <c r="M22" s="436">
        <v>0</v>
      </c>
      <c r="N22" s="436">
        <v>0</v>
      </c>
      <c r="O22" s="436">
        <v>0</v>
      </c>
      <c r="P22" s="436">
        <v>0</v>
      </c>
      <c r="Q22" s="436">
        <v>0</v>
      </c>
      <c r="R22" s="437">
        <v>0</v>
      </c>
      <c r="S22" s="438">
        <v>0</v>
      </c>
      <c r="T22" s="418">
        <f t="shared" si="2"/>
        <v>0</v>
      </c>
      <c r="U22" s="439">
        <f t="shared" si="2"/>
        <v>0</v>
      </c>
      <c r="V22" s="440">
        <f t="shared" si="0"/>
        <v>0</v>
      </c>
      <c r="W22" s="420"/>
      <c r="X22" s="441">
        <f t="shared" si="1"/>
        <v>0</v>
      </c>
      <c r="Y22" s="398"/>
      <c r="Z22" s="199">
        <f t="shared" si="5"/>
        <v>0</v>
      </c>
    </row>
    <row r="23" spans="1:26" x14ac:dyDescent="0.15">
      <c r="A23" s="416" t="s">
        <v>57</v>
      </c>
      <c r="B23" s="167">
        <v>182</v>
      </c>
      <c r="C23" s="167">
        <v>138</v>
      </c>
      <c r="D23" s="167">
        <v>106</v>
      </c>
      <c r="E23" s="167">
        <v>32</v>
      </c>
      <c r="F23" s="407">
        <v>11</v>
      </c>
      <c r="G23" s="407">
        <v>16</v>
      </c>
      <c r="H23" s="167">
        <v>4</v>
      </c>
      <c r="I23" s="433">
        <v>4</v>
      </c>
      <c r="J23" s="433">
        <v>2</v>
      </c>
      <c r="K23" s="433">
        <v>2</v>
      </c>
      <c r="L23" s="434">
        <v>3</v>
      </c>
      <c r="M23" s="167">
        <v>0</v>
      </c>
      <c r="N23" s="167">
        <v>0</v>
      </c>
      <c r="O23" s="167">
        <v>0</v>
      </c>
      <c r="P23" s="167">
        <v>0</v>
      </c>
      <c r="Q23" s="167">
        <v>0</v>
      </c>
      <c r="R23" s="407">
        <v>0</v>
      </c>
      <c r="S23" s="417">
        <v>0</v>
      </c>
      <c r="T23" s="418">
        <f t="shared" si="2"/>
        <v>186</v>
      </c>
      <c r="U23" s="418">
        <f t="shared" si="2"/>
        <v>142</v>
      </c>
      <c r="V23" s="419">
        <f t="shared" si="0"/>
        <v>14</v>
      </c>
      <c r="W23" s="420">
        <f t="shared" si="3"/>
        <v>9.8591549295774641</v>
      </c>
      <c r="X23" s="421">
        <f t="shared" si="1"/>
        <v>16</v>
      </c>
      <c r="Y23" s="398">
        <f t="shared" si="4"/>
        <v>8.6021505376344098</v>
      </c>
      <c r="Z23" s="199">
        <f t="shared" si="5"/>
        <v>44</v>
      </c>
    </row>
    <row r="24" spans="1:26" x14ac:dyDescent="0.15">
      <c r="A24" s="416" t="s">
        <v>58</v>
      </c>
      <c r="B24" s="167">
        <v>4975</v>
      </c>
      <c r="C24" s="425">
        <v>2417</v>
      </c>
      <c r="D24" s="167">
        <v>1368</v>
      </c>
      <c r="E24" s="167">
        <v>1049</v>
      </c>
      <c r="F24" s="407">
        <v>1001</v>
      </c>
      <c r="G24" s="407">
        <v>1191</v>
      </c>
      <c r="H24" s="167">
        <v>425</v>
      </c>
      <c r="I24" s="433">
        <v>417</v>
      </c>
      <c r="J24" s="433">
        <v>123</v>
      </c>
      <c r="K24" s="433">
        <v>294</v>
      </c>
      <c r="L24" s="434">
        <v>130</v>
      </c>
      <c r="M24" s="167">
        <v>0</v>
      </c>
      <c r="N24" s="167">
        <v>203</v>
      </c>
      <c r="O24" s="167">
        <v>171</v>
      </c>
      <c r="P24" s="167">
        <v>140</v>
      </c>
      <c r="Q24" s="167">
        <v>31</v>
      </c>
      <c r="R24" s="407">
        <v>89</v>
      </c>
      <c r="S24" s="417">
        <v>0</v>
      </c>
      <c r="T24" s="418">
        <f t="shared" si="2"/>
        <v>5603</v>
      </c>
      <c r="U24" s="418">
        <f t="shared" si="2"/>
        <v>3005</v>
      </c>
      <c r="V24" s="419">
        <f t="shared" si="0"/>
        <v>1220</v>
      </c>
      <c r="W24" s="420">
        <f t="shared" si="3"/>
        <v>40.59900166389351</v>
      </c>
      <c r="X24" s="421">
        <f t="shared" si="1"/>
        <v>1191</v>
      </c>
      <c r="Y24" s="398">
        <f t="shared" si="4"/>
        <v>21.256469748349101</v>
      </c>
      <c r="Z24" s="199">
        <f t="shared" si="5"/>
        <v>2598</v>
      </c>
    </row>
    <row r="25" spans="1:26" s="431" customFormat="1" x14ac:dyDescent="0.15">
      <c r="A25" s="424" t="s">
        <v>59</v>
      </c>
      <c r="B25" s="425">
        <v>154</v>
      </c>
      <c r="C25" s="425">
        <v>126</v>
      </c>
      <c r="D25" s="425">
        <v>83</v>
      </c>
      <c r="E25" s="425">
        <v>43</v>
      </c>
      <c r="F25" s="426">
        <v>13</v>
      </c>
      <c r="G25" s="426">
        <v>6</v>
      </c>
      <c r="H25" s="425"/>
      <c r="I25" s="425"/>
      <c r="J25" s="425"/>
      <c r="K25" s="425">
        <v>0</v>
      </c>
      <c r="L25" s="426"/>
      <c r="M25" s="425">
        <v>0</v>
      </c>
      <c r="N25" s="425">
        <v>0</v>
      </c>
      <c r="O25" s="425">
        <v>0</v>
      </c>
      <c r="P25" s="425">
        <v>0</v>
      </c>
      <c r="Q25" s="425">
        <v>0</v>
      </c>
      <c r="R25" s="426">
        <v>0</v>
      </c>
      <c r="S25" s="427">
        <v>0</v>
      </c>
      <c r="T25" s="428">
        <f t="shared" si="2"/>
        <v>154</v>
      </c>
      <c r="U25" s="428">
        <f t="shared" si="2"/>
        <v>126</v>
      </c>
      <c r="V25" s="429">
        <f t="shared" si="0"/>
        <v>13</v>
      </c>
      <c r="W25" s="423">
        <f t="shared" si="3"/>
        <v>10.317460317460316</v>
      </c>
      <c r="X25" s="430">
        <f t="shared" si="1"/>
        <v>6</v>
      </c>
      <c r="Y25" s="392">
        <f t="shared" si="4"/>
        <v>3.8961038961038961</v>
      </c>
      <c r="Z25" s="391">
        <f t="shared" si="5"/>
        <v>28</v>
      </c>
    </row>
    <row r="26" spans="1:26" ht="18" customHeight="1" x14ac:dyDescent="0.15">
      <c r="A26" s="442" t="s">
        <v>60</v>
      </c>
      <c r="B26" s="443">
        <v>41023</v>
      </c>
      <c r="C26" s="443">
        <v>30846</v>
      </c>
      <c r="D26" s="444">
        <v>13406</v>
      </c>
      <c r="E26" s="444">
        <v>17440</v>
      </c>
      <c r="F26" s="445">
        <v>15786</v>
      </c>
      <c r="G26" s="445">
        <v>4627</v>
      </c>
      <c r="H26" s="443">
        <v>4531</v>
      </c>
      <c r="I26" s="443">
        <v>3903</v>
      </c>
      <c r="J26" s="444">
        <v>1682</v>
      </c>
      <c r="K26" s="444">
        <v>2221</v>
      </c>
      <c r="L26" s="445">
        <v>1065</v>
      </c>
      <c r="M26" s="445">
        <v>264</v>
      </c>
      <c r="N26" s="443">
        <v>14269</v>
      </c>
      <c r="O26" s="443">
        <v>9840</v>
      </c>
      <c r="P26" s="444">
        <v>3548</v>
      </c>
      <c r="Q26" s="444">
        <v>6292</v>
      </c>
      <c r="R26" s="445">
        <v>5586</v>
      </c>
      <c r="S26" s="446">
        <v>305</v>
      </c>
      <c r="T26" s="447">
        <f t="shared" si="2"/>
        <v>59823</v>
      </c>
      <c r="U26" s="448">
        <f t="shared" si="2"/>
        <v>44589</v>
      </c>
      <c r="V26" s="449">
        <f t="shared" si="0"/>
        <v>22437</v>
      </c>
      <c r="W26" s="450">
        <f t="shared" si="3"/>
        <v>50.319585548005108</v>
      </c>
      <c r="X26" s="451">
        <f t="shared" si="1"/>
        <v>5196</v>
      </c>
      <c r="Y26" s="452">
        <f>X26/T26*100</f>
        <v>8.6856225866305614</v>
      </c>
      <c r="Z26" s="453">
        <f t="shared" si="5"/>
        <v>15234</v>
      </c>
    </row>
    <row r="27" spans="1:26" x14ac:dyDescent="0.15">
      <c r="F27" s="454">
        <f>F26/C26*100</f>
        <v>51.176813849445637</v>
      </c>
      <c r="L27" s="454">
        <f>L26/I26*100</f>
        <v>27.286702536510376</v>
      </c>
      <c r="R27" s="454">
        <f>R26/O26*100</f>
        <v>56.768292682926827</v>
      </c>
      <c r="V27" s="454">
        <f>V26/U26*100</f>
        <v>50.319585548005108</v>
      </c>
      <c r="W27" s="420"/>
      <c r="X27" s="454">
        <f>X26/T26*100</f>
        <v>8.6856225866305614</v>
      </c>
      <c r="Y27" s="398"/>
      <c r="Z27" s="199">
        <f t="shared" si="5"/>
        <v>0</v>
      </c>
    </row>
    <row r="28" spans="1:26" x14ac:dyDescent="0.15">
      <c r="E28" s="199"/>
      <c r="X28" s="393">
        <f>X24+X23+X20+X17+X16+X13+X12+X11+X10+X9+X7+X6+X5</f>
        <v>4842</v>
      </c>
      <c r="Y28" s="431" t="s">
        <v>279</v>
      </c>
    </row>
    <row r="29" spans="1:26" x14ac:dyDescent="0.15">
      <c r="A29" s="641" t="s">
        <v>113</v>
      </c>
      <c r="B29" s="641"/>
      <c r="C29" s="641"/>
      <c r="D29" s="641"/>
      <c r="E29" s="641"/>
      <c r="F29" s="641"/>
      <c r="G29" s="641"/>
      <c r="H29" s="641"/>
      <c r="K29" s="199"/>
      <c r="M29" s="199"/>
    </row>
    <row r="30" spans="1:26" x14ac:dyDescent="0.15">
      <c r="I30" s="192" t="s">
        <v>373</v>
      </c>
    </row>
    <row r="32" spans="1:26" x14ac:dyDescent="0.15">
      <c r="A32" s="405" t="s">
        <v>280</v>
      </c>
      <c r="B32" s="399" t="s">
        <v>36</v>
      </c>
      <c r="C32" s="399" t="s">
        <v>281</v>
      </c>
      <c r="D32" s="399" t="s">
        <v>282</v>
      </c>
      <c r="E32" s="399" t="s">
        <v>131</v>
      </c>
    </row>
    <row r="33" spans="1:5" x14ac:dyDescent="0.15">
      <c r="A33" s="399" t="s">
        <v>283</v>
      </c>
      <c r="B33" s="454">
        <v>51.176813849445637</v>
      </c>
      <c r="C33" s="454">
        <v>27.286702536510376</v>
      </c>
      <c r="D33" s="454">
        <v>56.768292682926827</v>
      </c>
      <c r="E33" s="454">
        <v>50.3</v>
      </c>
    </row>
    <row r="34" spans="1:5" x14ac:dyDescent="0.15">
      <c r="A34" s="399" t="s">
        <v>284</v>
      </c>
      <c r="B34" s="455">
        <v>39.284032030146022</v>
      </c>
      <c r="C34" s="455">
        <v>56.830601092896174</v>
      </c>
      <c r="D34" s="455">
        <v>50.090909090909086</v>
      </c>
      <c r="E34" s="454">
        <v>46.2</v>
      </c>
    </row>
    <row r="35" spans="1:5" x14ac:dyDescent="0.15">
      <c r="A35" s="399" t="s">
        <v>285</v>
      </c>
      <c r="B35" s="455">
        <v>52.055843748912025</v>
      </c>
      <c r="C35" s="455">
        <v>25.833333333333336</v>
      </c>
      <c r="D35" s="455">
        <v>60.137614678899084</v>
      </c>
      <c r="E35" s="454">
        <v>50.9</v>
      </c>
    </row>
    <row r="38" spans="1:5" x14ac:dyDescent="0.15">
      <c r="A38" s="399" t="s">
        <v>283</v>
      </c>
      <c r="B38" s="399" t="s">
        <v>36</v>
      </c>
      <c r="C38" s="399" t="s">
        <v>281</v>
      </c>
      <c r="D38" s="399" t="s">
        <v>282</v>
      </c>
      <c r="E38" s="399" t="s">
        <v>131</v>
      </c>
    </row>
    <row r="39" spans="1:5" x14ac:dyDescent="0.15">
      <c r="A39" s="405" t="s">
        <v>286</v>
      </c>
      <c r="B39" s="454">
        <v>51.176813849445637</v>
      </c>
      <c r="C39" s="454">
        <v>27.286702536510376</v>
      </c>
      <c r="D39" s="454">
        <v>56.768292682926827</v>
      </c>
      <c r="E39" s="454">
        <v>50.3</v>
      </c>
    </row>
  </sheetData>
  <mergeCells count="6">
    <mergeCell ref="T3:Y3"/>
    <mergeCell ref="A29:H29"/>
    <mergeCell ref="A3:A4"/>
    <mergeCell ref="B3:G3"/>
    <mergeCell ref="H3:M3"/>
    <mergeCell ref="N3:S3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&amp;LINAPP - Monitoraggio IeFP a.f.2020-21</oddHeader>
    <oddFooter>&amp;L&amp;A&amp;Rpag.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5CC4-2AB0-4B85-BB94-52656CD69192}">
  <dimension ref="D2:M22"/>
  <sheetViews>
    <sheetView workbookViewId="0">
      <selection activeCell="M2" sqref="M2"/>
    </sheetView>
  </sheetViews>
  <sheetFormatPr defaultRowHeight="15" x14ac:dyDescent="0.25"/>
  <sheetData>
    <row r="2" spans="4:13" x14ac:dyDescent="0.25">
      <c r="M2" t="s">
        <v>85</v>
      </c>
    </row>
    <row r="4" spans="4:13" ht="15.75" thickBot="1" x14ac:dyDescent="0.3"/>
    <row r="5" spans="4:13" ht="45.75" thickTop="1" x14ac:dyDescent="0.25">
      <c r="D5" s="2" t="s">
        <v>5</v>
      </c>
      <c r="E5" s="3" t="s">
        <v>15</v>
      </c>
      <c r="F5" s="4" t="s">
        <v>7</v>
      </c>
      <c r="G5" s="7" t="s">
        <v>10</v>
      </c>
      <c r="H5" s="6" t="s">
        <v>9</v>
      </c>
      <c r="I5" s="5" t="s">
        <v>8</v>
      </c>
      <c r="J5" s="8" t="s">
        <v>60</v>
      </c>
    </row>
    <row r="6" spans="4:13" x14ac:dyDescent="0.25">
      <c r="D6" s="9" t="s">
        <v>11</v>
      </c>
      <c r="E6" s="10">
        <v>107686</v>
      </c>
      <c r="F6" s="11">
        <v>50410</v>
      </c>
      <c r="G6" s="12">
        <v>18268</v>
      </c>
      <c r="H6" s="13">
        <v>836</v>
      </c>
      <c r="I6" s="14">
        <v>51372</v>
      </c>
      <c r="J6" s="15">
        <v>228572</v>
      </c>
    </row>
    <row r="7" spans="4:13" x14ac:dyDescent="0.25">
      <c r="D7" t="s">
        <v>13</v>
      </c>
      <c r="E7" s="17">
        <v>53404</v>
      </c>
      <c r="F7" s="1">
        <v>103793</v>
      </c>
      <c r="G7" s="16">
        <v>44637</v>
      </c>
      <c r="H7" s="16">
        <v>158</v>
      </c>
      <c r="I7" s="16">
        <v>8448</v>
      </c>
      <c r="J7" s="18">
        <f>SUM(E7:I7)</f>
        <v>210440</v>
      </c>
    </row>
    <row r="14" spans="4:13" ht="45.75" thickTop="1" x14ac:dyDescent="0.25">
      <c r="D14" s="2" t="s">
        <v>5</v>
      </c>
      <c r="E14" s="3" t="s">
        <v>15</v>
      </c>
      <c r="F14" s="4" t="s">
        <v>7</v>
      </c>
      <c r="G14" s="4" t="s">
        <v>16</v>
      </c>
      <c r="H14" s="6" t="s">
        <v>9</v>
      </c>
      <c r="I14" s="5" t="s">
        <v>8</v>
      </c>
      <c r="J14" s="8" t="s">
        <v>60</v>
      </c>
    </row>
    <row r="15" spans="4:13" x14ac:dyDescent="0.25">
      <c r="D15" s="9" t="s">
        <v>11</v>
      </c>
      <c r="E15" s="10">
        <v>107686</v>
      </c>
      <c r="F15" s="11">
        <v>50410</v>
      </c>
      <c r="G15" s="12">
        <v>18268</v>
      </c>
      <c r="H15" s="13">
        <v>836</v>
      </c>
      <c r="I15" s="14">
        <v>51372</v>
      </c>
      <c r="J15" s="15">
        <v>228572</v>
      </c>
    </row>
    <row r="16" spans="4:13" x14ac:dyDescent="0.25">
      <c r="D16" t="s">
        <v>13</v>
      </c>
      <c r="E16" s="17">
        <v>53404</v>
      </c>
      <c r="F16" s="1">
        <v>103793</v>
      </c>
      <c r="G16" s="16">
        <v>44637</v>
      </c>
      <c r="H16" s="16">
        <v>158</v>
      </c>
      <c r="I16" s="16">
        <v>8448</v>
      </c>
      <c r="J16" s="18">
        <f>SUM(E16:I16)</f>
        <v>210440</v>
      </c>
    </row>
    <row r="21" spans="7:9" x14ac:dyDescent="0.25">
      <c r="G21" s="12">
        <v>18268</v>
      </c>
      <c r="I21" s="14">
        <v>51372</v>
      </c>
    </row>
    <row r="22" spans="7:9" x14ac:dyDescent="0.25">
      <c r="G22" s="16">
        <v>44637</v>
      </c>
      <c r="I22" s="16">
        <v>8448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2694-51A0-47FC-A86B-00FA3EF94394}">
  <sheetPr>
    <tabColor theme="8" tint="0.59999389629810485"/>
  </sheetPr>
  <dimension ref="A1:Y41"/>
  <sheetViews>
    <sheetView topLeftCell="G15" workbookViewId="0">
      <selection activeCell="L43" sqref="L43"/>
    </sheetView>
  </sheetViews>
  <sheetFormatPr defaultColWidth="9.140625" defaultRowHeight="11.25" x14ac:dyDescent="0.15"/>
  <cols>
    <col min="1" max="1" width="17.42578125" style="192" customWidth="1"/>
    <col min="2" max="2" width="9.140625" style="192"/>
    <col min="3" max="3" width="9.7109375" style="192" customWidth="1"/>
    <col min="4" max="6" width="9.140625" style="192"/>
    <col min="7" max="7" width="20.28515625" style="192" customWidth="1"/>
    <col min="8" max="8" width="9.140625" style="192"/>
    <col min="9" max="9" width="9.7109375" style="192" customWidth="1"/>
    <col min="10" max="10" width="9.140625" style="192"/>
    <col min="11" max="11" width="8.7109375" style="192" customWidth="1"/>
    <col min="12" max="12" width="7.85546875" style="192" customWidth="1"/>
    <col min="13" max="13" width="22.42578125" style="192" customWidth="1"/>
    <col min="14" max="14" width="10.28515625" style="192" customWidth="1"/>
    <col min="15" max="15" width="10.42578125" style="192" customWidth="1"/>
    <col min="16" max="17" width="9.140625" style="192"/>
    <col min="18" max="18" width="11.42578125" style="192" customWidth="1"/>
    <col min="19" max="19" width="19.28515625" style="192" customWidth="1"/>
    <col min="20" max="16384" width="9.140625" style="192"/>
  </cols>
  <sheetData>
    <row r="1" spans="1:25" ht="12.75" customHeight="1" x14ac:dyDescent="0.15">
      <c r="A1" s="408" t="s">
        <v>287</v>
      </c>
      <c r="J1" s="292"/>
    </row>
    <row r="2" spans="1:25" ht="12.75" customHeight="1" x14ac:dyDescent="0.15"/>
    <row r="3" spans="1:25" ht="15.75" customHeight="1" x14ac:dyDescent="0.15">
      <c r="A3" s="642" t="s">
        <v>264</v>
      </c>
      <c r="B3" s="650" t="s">
        <v>181</v>
      </c>
      <c r="C3" s="651"/>
      <c r="D3" s="651"/>
      <c r="E3" s="651"/>
      <c r="F3" s="651"/>
      <c r="G3" s="652"/>
      <c r="H3" s="650" t="s">
        <v>16</v>
      </c>
      <c r="I3" s="651"/>
      <c r="J3" s="651"/>
      <c r="K3" s="651"/>
      <c r="L3" s="651"/>
      <c r="M3" s="652"/>
      <c r="N3" s="650" t="s">
        <v>261</v>
      </c>
      <c r="O3" s="651"/>
      <c r="P3" s="651"/>
      <c r="Q3" s="651"/>
      <c r="R3" s="651"/>
      <c r="S3" s="651"/>
      <c r="T3" s="648" t="s">
        <v>60</v>
      </c>
      <c r="U3" s="649"/>
      <c r="V3" s="649"/>
      <c r="W3" s="649"/>
      <c r="X3" s="649"/>
      <c r="Y3" s="649"/>
    </row>
    <row r="4" spans="1:25" ht="57.6" customHeight="1" x14ac:dyDescent="0.15">
      <c r="A4" s="643"/>
      <c r="B4" s="413" t="s">
        <v>288</v>
      </c>
      <c r="C4" s="164" t="s">
        <v>289</v>
      </c>
      <c r="D4" s="164" t="s">
        <v>268</v>
      </c>
      <c r="E4" s="164" t="s">
        <v>269</v>
      </c>
      <c r="F4" s="411" t="s">
        <v>290</v>
      </c>
      <c r="G4" s="411" t="s">
        <v>271</v>
      </c>
      <c r="H4" s="413" t="s">
        <v>288</v>
      </c>
      <c r="I4" s="164" t="s">
        <v>289</v>
      </c>
      <c r="J4" s="164" t="s">
        <v>268</v>
      </c>
      <c r="K4" s="164" t="s">
        <v>269</v>
      </c>
      <c r="L4" s="411" t="s">
        <v>290</v>
      </c>
      <c r="M4" s="411" t="s">
        <v>271</v>
      </c>
      <c r="N4" s="413" t="s">
        <v>288</v>
      </c>
      <c r="O4" s="164" t="s">
        <v>289</v>
      </c>
      <c r="P4" s="164" t="s">
        <v>268</v>
      </c>
      <c r="Q4" s="164" t="s">
        <v>269</v>
      </c>
      <c r="R4" s="411" t="s">
        <v>290</v>
      </c>
      <c r="S4" s="411" t="s">
        <v>271</v>
      </c>
      <c r="T4" s="414" t="s">
        <v>276</v>
      </c>
      <c r="U4" s="414" t="s">
        <v>291</v>
      </c>
      <c r="V4" s="414" t="s">
        <v>292</v>
      </c>
      <c r="W4" s="414"/>
      <c r="X4" s="414" t="s">
        <v>271</v>
      </c>
    </row>
    <row r="5" spans="1:25" x14ac:dyDescent="0.15">
      <c r="A5" s="416" t="s">
        <v>39</v>
      </c>
      <c r="B5" s="167">
        <v>1420</v>
      </c>
      <c r="C5" s="167">
        <v>1178</v>
      </c>
      <c r="D5" s="167">
        <v>564</v>
      </c>
      <c r="E5" s="167">
        <v>614</v>
      </c>
      <c r="F5" s="407">
        <v>680</v>
      </c>
      <c r="G5" s="407">
        <v>204</v>
      </c>
      <c r="H5" s="167">
        <v>0</v>
      </c>
      <c r="I5" s="167">
        <v>0</v>
      </c>
      <c r="J5" s="167">
        <v>0</v>
      </c>
      <c r="K5" s="167">
        <v>0</v>
      </c>
      <c r="L5" s="407">
        <v>0</v>
      </c>
      <c r="M5" s="407">
        <v>0</v>
      </c>
      <c r="N5" s="167">
        <v>0</v>
      </c>
      <c r="O5" s="167">
        <v>0</v>
      </c>
      <c r="P5" s="167">
        <v>0</v>
      </c>
      <c r="Q5" s="167">
        <v>0</v>
      </c>
      <c r="R5" s="407">
        <v>0</v>
      </c>
      <c r="S5" s="407">
        <v>0</v>
      </c>
      <c r="T5" s="418">
        <f>N5+H5+B5</f>
        <v>1420</v>
      </c>
      <c r="U5" s="418">
        <f>O5+I5+C5</f>
        <v>1178</v>
      </c>
      <c r="V5" s="419">
        <f t="shared" ref="V5:V26" si="0">R5+L5+F5</f>
        <v>680</v>
      </c>
      <c r="W5" s="420">
        <f>V5/U5*100</f>
        <v>57.724957555178271</v>
      </c>
      <c r="X5" s="421">
        <f t="shared" ref="X5:X26" si="1">S5+M5+G5</f>
        <v>204</v>
      </c>
      <c r="Y5" s="398">
        <f>X5/T5*100</f>
        <v>14.366197183098592</v>
      </c>
    </row>
    <row r="6" spans="1:25" ht="14.25" customHeight="1" x14ac:dyDescent="0.15">
      <c r="A6" s="416" t="s">
        <v>40</v>
      </c>
      <c r="B6" s="167">
        <v>9</v>
      </c>
      <c r="C6" s="167">
        <v>4</v>
      </c>
      <c r="D6" s="167">
        <v>3</v>
      </c>
      <c r="E6" s="167">
        <v>1</v>
      </c>
      <c r="F6" s="407">
        <v>3</v>
      </c>
      <c r="G6" s="407">
        <v>3</v>
      </c>
      <c r="H6" s="167">
        <v>0</v>
      </c>
      <c r="I6" s="167">
        <v>0</v>
      </c>
      <c r="J6" s="167">
        <v>0</v>
      </c>
      <c r="K6" s="167">
        <v>0</v>
      </c>
      <c r="L6" s="407">
        <v>0</v>
      </c>
      <c r="M6" s="407">
        <v>0</v>
      </c>
      <c r="N6" s="167">
        <v>0</v>
      </c>
      <c r="O6" s="167">
        <v>0</v>
      </c>
      <c r="P6" s="167">
        <v>0</v>
      </c>
      <c r="Q6" s="167">
        <v>0</v>
      </c>
      <c r="R6" s="407">
        <v>0</v>
      </c>
      <c r="S6" s="407">
        <v>0</v>
      </c>
      <c r="T6" s="418">
        <f t="shared" ref="T6:U26" si="2">N6+H6+B6</f>
        <v>9</v>
      </c>
      <c r="U6" s="418">
        <f t="shared" si="2"/>
        <v>4</v>
      </c>
      <c r="V6" s="419">
        <f t="shared" si="0"/>
        <v>3</v>
      </c>
      <c r="W6" s="423">
        <f t="shared" ref="W6:W25" si="3">V6/U6*100</f>
        <v>75</v>
      </c>
      <c r="X6" s="421">
        <f t="shared" si="1"/>
        <v>3</v>
      </c>
      <c r="Y6" s="398">
        <f t="shared" ref="Y6:Y26" si="4">X6/T6*100</f>
        <v>33.333333333333329</v>
      </c>
    </row>
    <row r="7" spans="1:25" x14ac:dyDescent="0.15">
      <c r="A7" s="416" t="s">
        <v>41</v>
      </c>
      <c r="B7" s="167">
        <v>7517</v>
      </c>
      <c r="C7" s="167">
        <v>6499</v>
      </c>
      <c r="D7" s="167">
        <v>3074</v>
      </c>
      <c r="E7" s="167">
        <v>3425</v>
      </c>
      <c r="F7" s="407">
        <v>4197</v>
      </c>
      <c r="G7" s="407">
        <v>542</v>
      </c>
      <c r="H7" s="167">
        <v>1005</v>
      </c>
      <c r="I7" s="167">
        <v>711</v>
      </c>
      <c r="J7" s="167">
        <v>231</v>
      </c>
      <c r="K7" s="167">
        <v>480</v>
      </c>
      <c r="L7" s="407">
        <v>325</v>
      </c>
      <c r="M7" s="407">
        <v>96</v>
      </c>
      <c r="N7" s="167">
        <v>0</v>
      </c>
      <c r="O7" s="167">
        <v>0</v>
      </c>
      <c r="P7" s="167">
        <v>0</v>
      </c>
      <c r="Q7" s="167">
        <v>0</v>
      </c>
      <c r="R7" s="407">
        <v>0</v>
      </c>
      <c r="S7" s="407">
        <v>0</v>
      </c>
      <c r="T7" s="418">
        <f t="shared" si="2"/>
        <v>8522</v>
      </c>
      <c r="U7" s="418">
        <f t="shared" si="2"/>
        <v>7210</v>
      </c>
      <c r="V7" s="419">
        <f t="shared" si="0"/>
        <v>4522</v>
      </c>
      <c r="W7" s="420">
        <f t="shared" si="3"/>
        <v>62.71844660194175</v>
      </c>
      <c r="X7" s="421">
        <f t="shared" si="1"/>
        <v>638</v>
      </c>
      <c r="Y7" s="398">
        <f t="shared" si="4"/>
        <v>7.4865055151372912</v>
      </c>
    </row>
    <row r="8" spans="1:25" x14ac:dyDescent="0.15">
      <c r="A8" s="416" t="s">
        <v>42</v>
      </c>
      <c r="B8" s="167">
        <v>618</v>
      </c>
      <c r="C8" s="167">
        <v>557</v>
      </c>
      <c r="D8" s="167">
        <v>305</v>
      </c>
      <c r="E8" s="167">
        <v>252</v>
      </c>
      <c r="F8" s="407">
        <v>281</v>
      </c>
      <c r="G8" s="407">
        <v>0</v>
      </c>
      <c r="H8" s="167">
        <v>0</v>
      </c>
      <c r="I8" s="167">
        <v>0</v>
      </c>
      <c r="J8" s="167">
        <v>0</v>
      </c>
      <c r="K8" s="167">
        <v>0</v>
      </c>
      <c r="L8" s="407">
        <v>0</v>
      </c>
      <c r="M8" s="407">
        <v>0</v>
      </c>
      <c r="N8" s="167">
        <v>0</v>
      </c>
      <c r="O8" s="167">
        <v>0</v>
      </c>
      <c r="P8" s="167">
        <v>0</v>
      </c>
      <c r="Q8" s="167">
        <v>0</v>
      </c>
      <c r="R8" s="407">
        <v>0</v>
      </c>
      <c r="S8" s="407">
        <v>0</v>
      </c>
      <c r="T8" s="418">
        <f t="shared" si="2"/>
        <v>618</v>
      </c>
      <c r="U8" s="418">
        <f t="shared" si="2"/>
        <v>557</v>
      </c>
      <c r="V8" s="419">
        <f t="shared" si="0"/>
        <v>281</v>
      </c>
      <c r="W8" s="420">
        <f t="shared" si="3"/>
        <v>50.44883303411131</v>
      </c>
      <c r="X8" s="421">
        <f t="shared" si="1"/>
        <v>0</v>
      </c>
      <c r="Y8" s="398">
        <f t="shared" si="4"/>
        <v>0</v>
      </c>
    </row>
    <row r="9" spans="1:25" x14ac:dyDescent="0.15">
      <c r="A9" s="416" t="s">
        <v>43</v>
      </c>
      <c r="B9" s="167">
        <v>930</v>
      </c>
      <c r="C9" s="167">
        <v>802</v>
      </c>
      <c r="D9" s="167">
        <v>343</v>
      </c>
      <c r="E9" s="167">
        <v>459</v>
      </c>
      <c r="F9" s="407">
        <v>528</v>
      </c>
      <c r="G9" s="407">
        <v>28</v>
      </c>
      <c r="H9" s="167">
        <v>0</v>
      </c>
      <c r="I9" s="167">
        <v>0</v>
      </c>
      <c r="J9" s="167">
        <v>0</v>
      </c>
      <c r="K9" s="167">
        <v>0</v>
      </c>
      <c r="L9" s="407">
        <v>0</v>
      </c>
      <c r="M9" s="407">
        <v>0</v>
      </c>
      <c r="N9" s="167">
        <v>0</v>
      </c>
      <c r="O9" s="167">
        <v>0</v>
      </c>
      <c r="P9" s="167">
        <v>0</v>
      </c>
      <c r="Q9" s="167">
        <v>0</v>
      </c>
      <c r="R9" s="407">
        <v>0</v>
      </c>
      <c r="S9" s="407">
        <v>0</v>
      </c>
      <c r="T9" s="418">
        <f t="shared" si="2"/>
        <v>930</v>
      </c>
      <c r="U9" s="418">
        <f t="shared" si="2"/>
        <v>802</v>
      </c>
      <c r="V9" s="419">
        <f t="shared" si="0"/>
        <v>528</v>
      </c>
      <c r="W9" s="423">
        <f t="shared" si="3"/>
        <v>65.835411471321692</v>
      </c>
      <c r="X9" s="421">
        <f t="shared" si="1"/>
        <v>28</v>
      </c>
      <c r="Y9" s="398">
        <f t="shared" si="4"/>
        <v>3.010752688172043</v>
      </c>
    </row>
    <row r="10" spans="1:25" x14ac:dyDescent="0.15">
      <c r="A10" s="416" t="s">
        <v>44</v>
      </c>
      <c r="B10" s="167">
        <v>979</v>
      </c>
      <c r="C10" s="167">
        <v>798</v>
      </c>
      <c r="D10" s="167">
        <v>229</v>
      </c>
      <c r="E10" s="167">
        <v>569</v>
      </c>
      <c r="F10" s="407">
        <v>492</v>
      </c>
      <c r="G10" s="407">
        <v>49</v>
      </c>
      <c r="H10" s="167">
        <v>28</v>
      </c>
      <c r="I10" s="167">
        <v>20</v>
      </c>
      <c r="J10" s="167">
        <v>3</v>
      </c>
      <c r="K10" s="167">
        <v>17</v>
      </c>
      <c r="L10" s="407">
        <v>7</v>
      </c>
      <c r="M10" s="407">
        <v>8</v>
      </c>
      <c r="N10" s="167">
        <v>0</v>
      </c>
      <c r="O10" s="167">
        <v>0</v>
      </c>
      <c r="P10" s="167">
        <v>0</v>
      </c>
      <c r="Q10" s="167">
        <v>0</v>
      </c>
      <c r="R10" s="407">
        <v>0</v>
      </c>
      <c r="S10" s="407">
        <v>0</v>
      </c>
      <c r="T10" s="418">
        <f t="shared" si="2"/>
        <v>1007</v>
      </c>
      <c r="U10" s="418">
        <f t="shared" si="2"/>
        <v>818</v>
      </c>
      <c r="V10" s="419">
        <f t="shared" si="0"/>
        <v>499</v>
      </c>
      <c r="W10" s="420">
        <f t="shared" si="3"/>
        <v>61.002444987775064</v>
      </c>
      <c r="X10" s="421">
        <f t="shared" si="1"/>
        <v>57</v>
      </c>
      <c r="Y10" s="398">
        <f t="shared" si="4"/>
        <v>5.6603773584905666</v>
      </c>
    </row>
    <row r="11" spans="1:25" ht="16.5" customHeight="1" x14ac:dyDescent="0.15">
      <c r="A11" s="416" t="s">
        <v>45</v>
      </c>
      <c r="B11" s="167">
        <v>458</v>
      </c>
      <c r="C11" s="167">
        <v>421</v>
      </c>
      <c r="D11" s="167">
        <v>166</v>
      </c>
      <c r="E11" s="167">
        <v>255</v>
      </c>
      <c r="F11" s="407">
        <v>19</v>
      </c>
      <c r="G11" s="407">
        <v>4</v>
      </c>
      <c r="H11" s="167">
        <v>20</v>
      </c>
      <c r="I11" s="167">
        <v>19</v>
      </c>
      <c r="J11" s="167">
        <v>0</v>
      </c>
      <c r="K11" s="167">
        <v>19</v>
      </c>
      <c r="L11" s="407">
        <v>0</v>
      </c>
      <c r="M11" s="407">
        <v>0</v>
      </c>
      <c r="N11" s="167">
        <v>0</v>
      </c>
      <c r="O11" s="167">
        <v>0</v>
      </c>
      <c r="P11" s="167">
        <v>0</v>
      </c>
      <c r="Q11" s="167">
        <v>0</v>
      </c>
      <c r="R11" s="407">
        <v>0</v>
      </c>
      <c r="S11" s="407">
        <v>0</v>
      </c>
      <c r="T11" s="418">
        <f t="shared" si="2"/>
        <v>478</v>
      </c>
      <c r="U11" s="418">
        <f t="shared" si="2"/>
        <v>440</v>
      </c>
      <c r="V11" s="419">
        <f t="shared" si="0"/>
        <v>19</v>
      </c>
      <c r="W11" s="420">
        <f t="shared" si="3"/>
        <v>4.3181818181818183</v>
      </c>
      <c r="X11" s="421">
        <f t="shared" si="1"/>
        <v>4</v>
      </c>
      <c r="Y11" s="398">
        <f t="shared" si="4"/>
        <v>0.83682008368200833</v>
      </c>
    </row>
    <row r="12" spans="1:25" x14ac:dyDescent="0.15">
      <c r="A12" s="416" t="s">
        <v>46</v>
      </c>
      <c r="B12" s="167">
        <v>269</v>
      </c>
      <c r="C12" s="167">
        <v>213</v>
      </c>
      <c r="D12" s="167">
        <v>76</v>
      </c>
      <c r="E12" s="167">
        <v>137</v>
      </c>
      <c r="F12" s="407">
        <v>129</v>
      </c>
      <c r="G12" s="407">
        <v>39</v>
      </c>
      <c r="H12" s="167">
        <v>0</v>
      </c>
      <c r="I12" s="167">
        <v>0</v>
      </c>
      <c r="J12" s="167">
        <v>0</v>
      </c>
      <c r="K12" s="167">
        <v>0</v>
      </c>
      <c r="L12" s="407">
        <v>0</v>
      </c>
      <c r="M12" s="407">
        <v>0</v>
      </c>
      <c r="N12" s="167">
        <v>0</v>
      </c>
      <c r="O12" s="167">
        <v>0</v>
      </c>
      <c r="P12" s="167">
        <v>0</v>
      </c>
      <c r="Q12" s="167">
        <v>0</v>
      </c>
      <c r="R12" s="407">
        <v>0</v>
      </c>
      <c r="S12" s="407">
        <v>0</v>
      </c>
      <c r="T12" s="418">
        <f t="shared" si="2"/>
        <v>269</v>
      </c>
      <c r="U12" s="418">
        <f t="shared" si="2"/>
        <v>213</v>
      </c>
      <c r="V12" s="419">
        <f t="shared" si="0"/>
        <v>129</v>
      </c>
      <c r="W12" s="420">
        <f t="shared" si="3"/>
        <v>60.563380281690137</v>
      </c>
      <c r="X12" s="421">
        <f t="shared" si="1"/>
        <v>39</v>
      </c>
      <c r="Y12" s="398">
        <f t="shared" si="4"/>
        <v>14.49814126394052</v>
      </c>
    </row>
    <row r="13" spans="1:25" ht="16.5" customHeight="1" x14ac:dyDescent="0.15">
      <c r="A13" s="416" t="s">
        <v>47</v>
      </c>
      <c r="B13" s="167">
        <v>664</v>
      </c>
      <c r="C13" s="167">
        <v>531</v>
      </c>
      <c r="D13" s="167">
        <v>232</v>
      </c>
      <c r="E13" s="167">
        <v>299</v>
      </c>
      <c r="F13" s="407">
        <v>226</v>
      </c>
      <c r="G13" s="407">
        <v>6</v>
      </c>
      <c r="H13" s="167">
        <v>165</v>
      </c>
      <c r="I13" s="167">
        <v>119</v>
      </c>
      <c r="J13" s="167">
        <v>12</v>
      </c>
      <c r="K13" s="167">
        <v>107</v>
      </c>
      <c r="L13" s="407">
        <v>64</v>
      </c>
      <c r="M13" s="407">
        <v>0</v>
      </c>
      <c r="N13" s="167">
        <v>0</v>
      </c>
      <c r="O13" s="167">
        <v>0</v>
      </c>
      <c r="P13" s="167">
        <v>0</v>
      </c>
      <c r="Q13" s="167">
        <v>0</v>
      </c>
      <c r="R13" s="407">
        <v>0</v>
      </c>
      <c r="S13" s="407">
        <v>0</v>
      </c>
      <c r="T13" s="418">
        <f t="shared" si="2"/>
        <v>829</v>
      </c>
      <c r="U13" s="418">
        <f t="shared" si="2"/>
        <v>650</v>
      </c>
      <c r="V13" s="419">
        <f t="shared" si="0"/>
        <v>290</v>
      </c>
      <c r="W13" s="420">
        <f t="shared" si="3"/>
        <v>44.61538461538462</v>
      </c>
      <c r="X13" s="421">
        <f t="shared" si="1"/>
        <v>6</v>
      </c>
      <c r="Y13" s="398">
        <f t="shared" si="4"/>
        <v>0.72376357056694818</v>
      </c>
    </row>
    <row r="14" spans="1:25" x14ac:dyDescent="0.15">
      <c r="A14" s="416" t="s">
        <v>48</v>
      </c>
      <c r="B14" s="167"/>
      <c r="C14" s="167"/>
      <c r="D14" s="167"/>
      <c r="E14" s="167">
        <v>0</v>
      </c>
      <c r="F14" s="407"/>
      <c r="G14" s="407"/>
      <c r="H14" s="167">
        <v>270</v>
      </c>
      <c r="I14" s="167">
        <v>218</v>
      </c>
      <c r="J14" s="167">
        <v>207</v>
      </c>
      <c r="K14" s="167">
        <v>11</v>
      </c>
      <c r="L14" s="407">
        <v>144</v>
      </c>
      <c r="M14" s="407">
        <v>0</v>
      </c>
      <c r="N14" s="167">
        <v>0</v>
      </c>
      <c r="O14" s="167">
        <v>0</v>
      </c>
      <c r="P14" s="167">
        <v>0</v>
      </c>
      <c r="Q14" s="167">
        <v>0</v>
      </c>
      <c r="R14" s="407">
        <v>0</v>
      </c>
      <c r="S14" s="407">
        <v>0</v>
      </c>
      <c r="T14" s="418">
        <f t="shared" si="2"/>
        <v>270</v>
      </c>
      <c r="U14" s="418">
        <f t="shared" si="2"/>
        <v>218</v>
      </c>
      <c r="V14" s="419">
        <f t="shared" si="0"/>
        <v>144</v>
      </c>
      <c r="W14" s="423">
        <f t="shared" si="3"/>
        <v>66.055045871559642</v>
      </c>
      <c r="X14" s="421">
        <f t="shared" si="1"/>
        <v>0</v>
      </c>
      <c r="Y14" s="398">
        <f t="shared" si="4"/>
        <v>0</v>
      </c>
    </row>
    <row r="15" spans="1:25" s="375" customFormat="1" x14ac:dyDescent="0.15">
      <c r="A15" s="435" t="s">
        <v>49</v>
      </c>
      <c r="B15" s="436"/>
      <c r="C15" s="436"/>
      <c r="D15" s="436"/>
      <c r="E15" s="436">
        <v>0</v>
      </c>
      <c r="F15" s="437"/>
      <c r="G15" s="437"/>
      <c r="H15" s="436">
        <v>0</v>
      </c>
      <c r="I15" s="436">
        <v>0</v>
      </c>
      <c r="J15" s="436">
        <v>0</v>
      </c>
      <c r="K15" s="436">
        <v>0</v>
      </c>
      <c r="L15" s="437">
        <v>0</v>
      </c>
      <c r="M15" s="437">
        <v>0</v>
      </c>
      <c r="N15" s="436">
        <v>0</v>
      </c>
      <c r="O15" s="436">
        <v>0</v>
      </c>
      <c r="P15" s="436">
        <v>0</v>
      </c>
      <c r="Q15" s="436">
        <v>0</v>
      </c>
      <c r="R15" s="437">
        <v>0</v>
      </c>
      <c r="S15" s="437">
        <v>0</v>
      </c>
      <c r="T15" s="418">
        <f t="shared" si="2"/>
        <v>0</v>
      </c>
      <c r="U15" s="418">
        <f t="shared" si="2"/>
        <v>0</v>
      </c>
      <c r="V15" s="419">
        <f t="shared" si="0"/>
        <v>0</v>
      </c>
      <c r="W15" s="456" t="e">
        <f t="shared" si="3"/>
        <v>#DIV/0!</v>
      </c>
      <c r="X15" s="421">
        <f t="shared" si="1"/>
        <v>0</v>
      </c>
      <c r="Y15" s="398" t="e">
        <f t="shared" si="4"/>
        <v>#DIV/0!</v>
      </c>
    </row>
    <row r="16" spans="1:25" x14ac:dyDescent="0.15">
      <c r="A16" s="416" t="s">
        <v>50</v>
      </c>
      <c r="B16" s="167">
        <v>30</v>
      </c>
      <c r="C16" s="167">
        <v>19</v>
      </c>
      <c r="D16" s="167">
        <v>4</v>
      </c>
      <c r="E16" s="167">
        <v>15</v>
      </c>
      <c r="F16" s="407">
        <v>9</v>
      </c>
      <c r="G16" s="407">
        <v>3</v>
      </c>
      <c r="H16" s="167">
        <v>0</v>
      </c>
      <c r="I16" s="167">
        <v>0</v>
      </c>
      <c r="J16" s="167">
        <v>0</v>
      </c>
      <c r="K16" s="167">
        <v>0</v>
      </c>
      <c r="L16" s="407">
        <v>0</v>
      </c>
      <c r="M16" s="407">
        <v>0</v>
      </c>
      <c r="N16" s="167">
        <v>0</v>
      </c>
      <c r="O16" s="167">
        <v>0</v>
      </c>
      <c r="P16" s="167">
        <v>0</v>
      </c>
      <c r="Q16" s="167">
        <v>0</v>
      </c>
      <c r="R16" s="407">
        <v>0</v>
      </c>
      <c r="S16" s="407">
        <v>0</v>
      </c>
      <c r="T16" s="418">
        <f t="shared" si="2"/>
        <v>30</v>
      </c>
      <c r="U16" s="418">
        <f t="shared" si="2"/>
        <v>19</v>
      </c>
      <c r="V16" s="419">
        <f t="shared" si="0"/>
        <v>9</v>
      </c>
      <c r="W16" s="456">
        <f t="shared" si="3"/>
        <v>47.368421052631575</v>
      </c>
      <c r="X16" s="421">
        <f t="shared" si="1"/>
        <v>3</v>
      </c>
      <c r="Y16" s="398">
        <f t="shared" si="4"/>
        <v>10</v>
      </c>
    </row>
    <row r="17" spans="1:25" x14ac:dyDescent="0.15">
      <c r="A17" s="416" t="s">
        <v>51</v>
      </c>
      <c r="B17" s="167">
        <v>1535</v>
      </c>
      <c r="C17" s="167">
        <v>1124</v>
      </c>
      <c r="D17" s="167">
        <v>126</v>
      </c>
      <c r="E17" s="167">
        <v>998</v>
      </c>
      <c r="F17" s="407">
        <v>123</v>
      </c>
      <c r="G17" s="407">
        <v>253</v>
      </c>
      <c r="H17" s="167">
        <v>0</v>
      </c>
      <c r="I17" s="167">
        <v>0</v>
      </c>
      <c r="J17" s="167">
        <v>0</v>
      </c>
      <c r="K17" s="167">
        <v>0</v>
      </c>
      <c r="L17" s="407">
        <v>0</v>
      </c>
      <c r="M17" s="407">
        <v>0</v>
      </c>
      <c r="N17" s="167">
        <v>0</v>
      </c>
      <c r="O17" s="167">
        <v>0</v>
      </c>
      <c r="P17" s="167">
        <v>0</v>
      </c>
      <c r="Q17" s="167">
        <v>0</v>
      </c>
      <c r="R17" s="407">
        <v>0</v>
      </c>
      <c r="S17" s="407">
        <v>0</v>
      </c>
      <c r="T17" s="418">
        <f t="shared" si="2"/>
        <v>1535</v>
      </c>
      <c r="U17" s="418">
        <f t="shared" si="2"/>
        <v>1124</v>
      </c>
      <c r="V17" s="419">
        <f t="shared" si="0"/>
        <v>123</v>
      </c>
      <c r="W17" s="420">
        <f t="shared" si="3"/>
        <v>10.943060498220641</v>
      </c>
      <c r="X17" s="421">
        <f t="shared" si="1"/>
        <v>253</v>
      </c>
      <c r="Y17" s="398">
        <f t="shared" si="4"/>
        <v>16.482084690553748</v>
      </c>
    </row>
    <row r="18" spans="1:25" x14ac:dyDescent="0.15">
      <c r="A18" s="416" t="s">
        <v>52</v>
      </c>
      <c r="B18" s="167">
        <v>36</v>
      </c>
      <c r="C18" s="167">
        <v>28</v>
      </c>
      <c r="D18" s="167">
        <v>25</v>
      </c>
      <c r="E18" s="167">
        <v>3</v>
      </c>
      <c r="F18" s="407">
        <v>3</v>
      </c>
      <c r="G18" s="407">
        <v>0</v>
      </c>
      <c r="H18" s="167">
        <v>0</v>
      </c>
      <c r="I18" s="167">
        <v>0</v>
      </c>
      <c r="J18" s="167">
        <v>0</v>
      </c>
      <c r="K18" s="167">
        <v>0</v>
      </c>
      <c r="L18" s="407">
        <v>0</v>
      </c>
      <c r="M18" s="407">
        <v>0</v>
      </c>
      <c r="N18" s="167">
        <v>0</v>
      </c>
      <c r="O18" s="167">
        <v>0</v>
      </c>
      <c r="P18" s="167">
        <v>0</v>
      </c>
      <c r="Q18" s="167">
        <v>0</v>
      </c>
      <c r="R18" s="407">
        <v>0</v>
      </c>
      <c r="S18" s="407">
        <v>0</v>
      </c>
      <c r="T18" s="418">
        <f t="shared" si="2"/>
        <v>36</v>
      </c>
      <c r="U18" s="418">
        <f t="shared" si="2"/>
        <v>28</v>
      </c>
      <c r="V18" s="419">
        <f t="shared" si="0"/>
        <v>3</v>
      </c>
      <c r="W18" s="420">
        <f t="shared" si="3"/>
        <v>10.714285714285714</v>
      </c>
      <c r="X18" s="421">
        <f t="shared" si="1"/>
        <v>0</v>
      </c>
      <c r="Y18" s="398">
        <f t="shared" si="4"/>
        <v>0</v>
      </c>
    </row>
    <row r="19" spans="1:25" s="431" customFormat="1" x14ac:dyDescent="0.15">
      <c r="A19" s="424" t="s">
        <v>53</v>
      </c>
      <c r="B19" s="425">
        <v>44</v>
      </c>
      <c r="C19" s="425">
        <v>10</v>
      </c>
      <c r="D19" s="425">
        <v>9</v>
      </c>
      <c r="E19" s="425">
        <v>1</v>
      </c>
      <c r="F19" s="426">
        <v>0</v>
      </c>
      <c r="G19" s="426">
        <v>8</v>
      </c>
      <c r="H19" s="425">
        <v>0</v>
      </c>
      <c r="I19" s="425">
        <v>0</v>
      </c>
      <c r="J19" s="425">
        <v>0</v>
      </c>
      <c r="K19" s="425">
        <v>0</v>
      </c>
      <c r="L19" s="426">
        <v>0</v>
      </c>
      <c r="M19" s="426">
        <v>0</v>
      </c>
      <c r="N19" s="425">
        <v>158</v>
      </c>
      <c r="O19" s="425">
        <v>0</v>
      </c>
      <c r="P19" s="425">
        <v>0</v>
      </c>
      <c r="Q19" s="425">
        <v>0</v>
      </c>
      <c r="R19" s="426">
        <v>0</v>
      </c>
      <c r="S19" s="426">
        <v>158</v>
      </c>
      <c r="T19" s="428">
        <f t="shared" si="2"/>
        <v>202</v>
      </c>
      <c r="U19" s="428">
        <f t="shared" si="2"/>
        <v>10</v>
      </c>
      <c r="V19" s="429">
        <f t="shared" si="0"/>
        <v>0</v>
      </c>
      <c r="W19" s="423">
        <f t="shared" si="3"/>
        <v>0</v>
      </c>
      <c r="X19" s="430">
        <f t="shared" si="1"/>
        <v>166</v>
      </c>
      <c r="Y19" s="392">
        <f t="shared" si="4"/>
        <v>82.178217821782169</v>
      </c>
    </row>
    <row r="20" spans="1:25" x14ac:dyDescent="0.15">
      <c r="A20" s="416" t="s">
        <v>54</v>
      </c>
      <c r="B20" s="167">
        <v>223</v>
      </c>
      <c r="C20" s="167">
        <v>155</v>
      </c>
      <c r="D20" s="167">
        <v>59</v>
      </c>
      <c r="E20" s="167">
        <v>96</v>
      </c>
      <c r="F20" s="407">
        <v>34</v>
      </c>
      <c r="G20" s="407">
        <v>0</v>
      </c>
      <c r="H20" s="167">
        <v>77</v>
      </c>
      <c r="I20" s="167">
        <v>70</v>
      </c>
      <c r="J20" s="167">
        <v>29</v>
      </c>
      <c r="K20" s="167">
        <v>41</v>
      </c>
      <c r="L20" s="407">
        <v>41</v>
      </c>
      <c r="M20" s="407">
        <v>1</v>
      </c>
      <c r="N20" s="167">
        <v>0</v>
      </c>
      <c r="O20" s="167">
        <v>0</v>
      </c>
      <c r="P20" s="167">
        <v>0</v>
      </c>
      <c r="Q20" s="167">
        <v>0</v>
      </c>
      <c r="R20" s="407">
        <v>0</v>
      </c>
      <c r="S20" s="407">
        <v>0</v>
      </c>
      <c r="T20" s="418">
        <f t="shared" si="2"/>
        <v>300</v>
      </c>
      <c r="U20" s="418">
        <f t="shared" si="2"/>
        <v>225</v>
      </c>
      <c r="V20" s="419">
        <f t="shared" si="0"/>
        <v>75</v>
      </c>
      <c r="W20" s="420">
        <f t="shared" si="3"/>
        <v>33.333333333333329</v>
      </c>
      <c r="X20" s="421">
        <f t="shared" si="1"/>
        <v>1</v>
      </c>
      <c r="Y20" s="398">
        <f t="shared" si="4"/>
        <v>0.33333333333333337</v>
      </c>
    </row>
    <row r="21" spans="1:25" s="431" customFormat="1" x14ac:dyDescent="0.15">
      <c r="A21" s="424" t="s">
        <v>55</v>
      </c>
      <c r="B21" s="425">
        <v>259</v>
      </c>
      <c r="C21" s="425">
        <v>196</v>
      </c>
      <c r="D21" s="425">
        <v>121</v>
      </c>
      <c r="E21" s="425">
        <v>75</v>
      </c>
      <c r="F21" s="426">
        <v>39</v>
      </c>
      <c r="G21" s="426">
        <v>24</v>
      </c>
      <c r="H21" s="425">
        <v>0</v>
      </c>
      <c r="I21" s="425">
        <v>0</v>
      </c>
      <c r="J21" s="425">
        <v>0</v>
      </c>
      <c r="K21" s="425">
        <v>0</v>
      </c>
      <c r="L21" s="426">
        <v>0</v>
      </c>
      <c r="M21" s="426">
        <v>0</v>
      </c>
      <c r="N21" s="425">
        <v>0</v>
      </c>
      <c r="O21" s="425">
        <v>0</v>
      </c>
      <c r="P21" s="425">
        <v>0</v>
      </c>
      <c r="Q21" s="425">
        <v>0</v>
      </c>
      <c r="R21" s="426">
        <v>0</v>
      </c>
      <c r="S21" s="426">
        <v>0</v>
      </c>
      <c r="T21" s="428">
        <f t="shared" si="2"/>
        <v>259</v>
      </c>
      <c r="U21" s="428">
        <f t="shared" si="2"/>
        <v>196</v>
      </c>
      <c r="V21" s="429">
        <f t="shared" si="0"/>
        <v>39</v>
      </c>
      <c r="W21" s="423">
        <f t="shared" si="3"/>
        <v>19.897959183673468</v>
      </c>
      <c r="X21" s="430">
        <f t="shared" si="1"/>
        <v>24</v>
      </c>
      <c r="Y21" s="392">
        <f t="shared" si="4"/>
        <v>9.2664092664092657</v>
      </c>
    </row>
    <row r="22" spans="1:25" s="375" customFormat="1" x14ac:dyDescent="0.15">
      <c r="A22" s="435" t="s">
        <v>56</v>
      </c>
      <c r="B22" s="436"/>
      <c r="C22" s="436"/>
      <c r="D22" s="436"/>
      <c r="E22" s="436"/>
      <c r="F22" s="437"/>
      <c r="G22" s="437"/>
      <c r="H22" s="436">
        <v>0</v>
      </c>
      <c r="I22" s="436">
        <v>0</v>
      </c>
      <c r="J22" s="436">
        <v>0</v>
      </c>
      <c r="K22" s="436">
        <v>0</v>
      </c>
      <c r="L22" s="437">
        <v>0</v>
      </c>
      <c r="M22" s="437">
        <v>0</v>
      </c>
      <c r="N22" s="436">
        <v>0</v>
      </c>
      <c r="O22" s="436">
        <v>0</v>
      </c>
      <c r="P22" s="436">
        <v>0</v>
      </c>
      <c r="Q22" s="436">
        <v>0</v>
      </c>
      <c r="R22" s="437">
        <v>0</v>
      </c>
      <c r="S22" s="437">
        <v>0</v>
      </c>
      <c r="T22" s="418">
        <f t="shared" si="2"/>
        <v>0</v>
      </c>
      <c r="U22" s="439">
        <f t="shared" si="2"/>
        <v>0</v>
      </c>
      <c r="V22" s="440">
        <f t="shared" si="0"/>
        <v>0</v>
      </c>
      <c r="W22" s="420"/>
      <c r="X22" s="441">
        <f t="shared" si="1"/>
        <v>0</v>
      </c>
      <c r="Y22" s="398"/>
    </row>
    <row r="23" spans="1:25" s="375" customFormat="1" x14ac:dyDescent="0.15">
      <c r="A23" s="435" t="s">
        <v>57</v>
      </c>
      <c r="B23" s="436"/>
      <c r="C23" s="436"/>
      <c r="D23" s="436"/>
      <c r="E23" s="436">
        <v>0</v>
      </c>
      <c r="F23" s="437"/>
      <c r="G23" s="437"/>
      <c r="H23" s="436">
        <v>0</v>
      </c>
      <c r="I23" s="436">
        <v>0</v>
      </c>
      <c r="J23" s="436">
        <v>0</v>
      </c>
      <c r="K23" s="436">
        <v>0</v>
      </c>
      <c r="L23" s="437">
        <v>0</v>
      </c>
      <c r="M23" s="437">
        <v>0</v>
      </c>
      <c r="N23" s="436">
        <v>0</v>
      </c>
      <c r="O23" s="436">
        <v>0</v>
      </c>
      <c r="P23" s="436">
        <v>0</v>
      </c>
      <c r="Q23" s="436">
        <v>0</v>
      </c>
      <c r="R23" s="437">
        <v>0</v>
      </c>
      <c r="S23" s="437">
        <v>0</v>
      </c>
      <c r="T23" s="418">
        <f t="shared" si="2"/>
        <v>0</v>
      </c>
      <c r="U23" s="418">
        <f t="shared" si="2"/>
        <v>0</v>
      </c>
      <c r="V23" s="419">
        <f t="shared" si="0"/>
        <v>0</v>
      </c>
      <c r="W23" s="420" t="e">
        <f t="shared" si="3"/>
        <v>#DIV/0!</v>
      </c>
      <c r="X23" s="421">
        <f t="shared" si="1"/>
        <v>0</v>
      </c>
      <c r="Y23" s="398" t="e">
        <f t="shared" si="4"/>
        <v>#DIV/0!</v>
      </c>
    </row>
    <row r="24" spans="1:25" x14ac:dyDescent="0.15">
      <c r="A24" s="416" t="s">
        <v>58</v>
      </c>
      <c r="B24" s="167"/>
      <c r="C24" s="167"/>
      <c r="D24" s="167"/>
      <c r="E24" s="167">
        <v>0</v>
      </c>
      <c r="F24" s="407"/>
      <c r="G24" s="407"/>
      <c r="H24" s="167">
        <v>167</v>
      </c>
      <c r="I24" s="433">
        <v>142</v>
      </c>
      <c r="J24" s="433">
        <v>135</v>
      </c>
      <c r="K24" s="433">
        <v>7</v>
      </c>
      <c r="L24" s="434">
        <v>100</v>
      </c>
      <c r="M24" s="434">
        <v>2</v>
      </c>
      <c r="N24" s="167">
        <v>0</v>
      </c>
      <c r="O24" s="167">
        <v>0</v>
      </c>
      <c r="P24" s="167">
        <v>0</v>
      </c>
      <c r="Q24" s="167">
        <v>0</v>
      </c>
      <c r="R24" s="407">
        <v>0</v>
      </c>
      <c r="S24" s="407">
        <v>0</v>
      </c>
      <c r="T24" s="418">
        <f t="shared" si="2"/>
        <v>167</v>
      </c>
      <c r="U24" s="418">
        <f t="shared" si="2"/>
        <v>142</v>
      </c>
      <c r="V24" s="419">
        <f t="shared" si="0"/>
        <v>100</v>
      </c>
      <c r="W24" s="420">
        <f t="shared" si="3"/>
        <v>70.422535211267601</v>
      </c>
      <c r="X24" s="421">
        <f t="shared" si="1"/>
        <v>2</v>
      </c>
      <c r="Y24" s="398">
        <f t="shared" si="4"/>
        <v>1.1976047904191618</v>
      </c>
    </row>
    <row r="25" spans="1:25" s="375" customFormat="1" x14ac:dyDescent="0.15">
      <c r="A25" s="435" t="s">
        <v>59</v>
      </c>
      <c r="B25" s="436"/>
      <c r="C25" s="436"/>
      <c r="D25" s="436"/>
      <c r="E25" s="436">
        <v>0</v>
      </c>
      <c r="F25" s="437"/>
      <c r="G25" s="437"/>
      <c r="H25" s="436">
        <v>0</v>
      </c>
      <c r="I25" s="436">
        <v>0</v>
      </c>
      <c r="J25" s="436">
        <v>0</v>
      </c>
      <c r="K25" s="436">
        <v>0</v>
      </c>
      <c r="L25" s="437"/>
      <c r="M25" s="437">
        <v>0</v>
      </c>
      <c r="N25" s="436">
        <v>0</v>
      </c>
      <c r="O25" s="436">
        <v>0</v>
      </c>
      <c r="P25" s="436">
        <v>0</v>
      </c>
      <c r="Q25" s="436">
        <v>0</v>
      </c>
      <c r="R25" s="437">
        <v>0</v>
      </c>
      <c r="S25" s="437">
        <v>0</v>
      </c>
      <c r="T25" s="418">
        <f t="shared" si="2"/>
        <v>0</v>
      </c>
      <c r="U25" s="418">
        <f t="shared" si="2"/>
        <v>0</v>
      </c>
      <c r="V25" s="419">
        <f t="shared" si="0"/>
        <v>0</v>
      </c>
      <c r="W25" s="420" t="e">
        <f t="shared" si="3"/>
        <v>#DIV/0!</v>
      </c>
      <c r="X25" s="421">
        <f t="shared" si="1"/>
        <v>0</v>
      </c>
      <c r="Y25" s="398" t="e">
        <f t="shared" si="4"/>
        <v>#DIV/0!</v>
      </c>
    </row>
    <row r="26" spans="1:25" ht="18" customHeight="1" x14ac:dyDescent="0.15">
      <c r="A26" s="442" t="s">
        <v>60</v>
      </c>
      <c r="B26" s="445">
        <v>14991</v>
      </c>
      <c r="C26" s="445">
        <v>12535</v>
      </c>
      <c r="D26" s="444">
        <v>5336</v>
      </c>
      <c r="E26" s="444">
        <v>7199</v>
      </c>
      <c r="F26" s="445">
        <v>6763</v>
      </c>
      <c r="G26" s="445">
        <v>1163</v>
      </c>
      <c r="H26" s="445">
        <v>1732</v>
      </c>
      <c r="I26" s="445">
        <v>1299</v>
      </c>
      <c r="J26" s="444">
        <v>617</v>
      </c>
      <c r="K26" s="444">
        <v>682</v>
      </c>
      <c r="L26" s="445">
        <v>681</v>
      </c>
      <c r="M26" s="445">
        <v>107</v>
      </c>
      <c r="N26" s="445">
        <v>158</v>
      </c>
      <c r="O26" s="445">
        <v>0</v>
      </c>
      <c r="P26" s="444">
        <v>0</v>
      </c>
      <c r="Q26" s="444">
        <v>0</v>
      </c>
      <c r="R26" s="445">
        <v>0</v>
      </c>
      <c r="S26" s="445">
        <v>158</v>
      </c>
      <c r="T26" s="447">
        <f t="shared" si="2"/>
        <v>16881</v>
      </c>
      <c r="U26" s="448">
        <f t="shared" si="2"/>
        <v>13834</v>
      </c>
      <c r="V26" s="449">
        <f t="shared" si="0"/>
        <v>7444</v>
      </c>
      <c r="W26" s="450">
        <f>V26/U26*100</f>
        <v>53.80945496602574</v>
      </c>
      <c r="X26" s="451">
        <f t="shared" si="1"/>
        <v>1428</v>
      </c>
      <c r="Y26" s="452">
        <f t="shared" si="4"/>
        <v>8.4592145015105746</v>
      </c>
    </row>
    <row r="27" spans="1:25" x14ac:dyDescent="0.15">
      <c r="D27" s="199"/>
      <c r="F27" s="454">
        <f>F26/C26*100</f>
        <v>53.95293179098524</v>
      </c>
      <c r="L27" s="454">
        <f>L26/I26*100</f>
        <v>52.424942263279448</v>
      </c>
      <c r="R27" s="199"/>
      <c r="X27" s="393">
        <f>X26-X21-X19</f>
        <v>1238</v>
      </c>
      <c r="Y27" s="457" t="s">
        <v>279</v>
      </c>
    </row>
    <row r="28" spans="1:25" x14ac:dyDescent="0.15">
      <c r="A28" s="641" t="s">
        <v>113</v>
      </c>
      <c r="B28" s="641"/>
      <c r="C28" s="641"/>
      <c r="D28" s="641"/>
      <c r="E28" s="641"/>
      <c r="F28" s="641"/>
      <c r="G28" s="641"/>
      <c r="H28" s="641"/>
      <c r="K28" s="199"/>
      <c r="M28" s="199"/>
    </row>
    <row r="30" spans="1:25" x14ac:dyDescent="0.15">
      <c r="M30" s="192" t="s">
        <v>374</v>
      </c>
    </row>
    <row r="33" spans="1:5" x14ac:dyDescent="0.15">
      <c r="A33" s="405" t="s">
        <v>293</v>
      </c>
      <c r="B33" s="399" t="s">
        <v>36</v>
      </c>
      <c r="C33" s="399" t="s">
        <v>294</v>
      </c>
      <c r="D33" s="399" t="s">
        <v>282</v>
      </c>
      <c r="E33" s="399" t="s">
        <v>131</v>
      </c>
    </row>
    <row r="34" spans="1:5" x14ac:dyDescent="0.15">
      <c r="A34" s="399" t="s">
        <v>283</v>
      </c>
      <c r="B34" s="454">
        <v>54</v>
      </c>
      <c r="C34" s="455">
        <v>0</v>
      </c>
      <c r="D34" s="454">
        <v>52.4</v>
      </c>
      <c r="E34" s="454">
        <v>53.8</v>
      </c>
    </row>
    <row r="35" spans="1:5" x14ac:dyDescent="0.15">
      <c r="A35" s="399" t="s">
        <v>284</v>
      </c>
      <c r="B35" s="455">
        <v>50.1</v>
      </c>
      <c r="D35" s="455">
        <v>58.6</v>
      </c>
      <c r="E35" s="454">
        <v>50.6</v>
      </c>
    </row>
    <row r="36" spans="1:5" x14ac:dyDescent="0.15">
      <c r="A36" s="399" t="s">
        <v>285</v>
      </c>
      <c r="B36" s="455">
        <v>54.3</v>
      </c>
      <c r="D36" s="455">
        <v>52.1</v>
      </c>
      <c r="E36" s="454">
        <v>54.1</v>
      </c>
    </row>
    <row r="39" spans="1:5" x14ac:dyDescent="0.15">
      <c r="A39" s="399" t="s">
        <v>283</v>
      </c>
    </row>
    <row r="40" spans="1:5" x14ac:dyDescent="0.15">
      <c r="B40" s="399" t="s">
        <v>36</v>
      </c>
      <c r="C40" s="399" t="s">
        <v>294</v>
      </c>
      <c r="D40" s="399" t="s">
        <v>282</v>
      </c>
      <c r="E40" s="399" t="s">
        <v>131</v>
      </c>
    </row>
    <row r="41" spans="1:5" x14ac:dyDescent="0.15">
      <c r="A41" s="405" t="s">
        <v>295</v>
      </c>
      <c r="B41" s="454">
        <v>54</v>
      </c>
      <c r="C41" s="455">
        <v>0</v>
      </c>
      <c r="D41" s="454">
        <v>52.4</v>
      </c>
      <c r="E41" s="454">
        <v>53.8</v>
      </c>
    </row>
  </sheetData>
  <mergeCells count="6">
    <mergeCell ref="T3:Y3"/>
    <mergeCell ref="A28:H28"/>
    <mergeCell ref="A3:A4"/>
    <mergeCell ref="B3:G3"/>
    <mergeCell ref="H3:M3"/>
    <mergeCell ref="N3:S3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&amp;LINAPP - Monitoraggio IeFP a.f.2020-21</oddHeader>
    <oddFooter>&amp;L&amp;A&amp;Rpag. &amp;P di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4B5B-9CBF-4368-8034-874EDEC1EA7A}">
  <sheetPr>
    <tabColor theme="8" tint="0.59999389629810485"/>
  </sheetPr>
  <dimension ref="A1:Y32"/>
  <sheetViews>
    <sheetView topLeftCell="A23" zoomScaleNormal="100" workbookViewId="0">
      <selection activeCell="F53" sqref="F53"/>
    </sheetView>
  </sheetViews>
  <sheetFormatPr defaultColWidth="9.140625" defaultRowHeight="12.75" x14ac:dyDescent="0.2"/>
  <cols>
    <col min="1" max="1" width="18.42578125" style="471" customWidth="1"/>
    <col min="2" max="7" width="11.5703125" style="471" bestFit="1" customWidth="1"/>
    <col min="8" max="10" width="10.42578125" style="471" customWidth="1"/>
    <col min="11" max="13" width="11.5703125" style="471" bestFit="1" customWidth="1"/>
    <col min="14" max="18" width="10.42578125" style="471" bestFit="1" customWidth="1"/>
    <col min="19" max="19" width="9.42578125" style="471" bestFit="1" customWidth="1"/>
    <col min="20" max="22" width="10.42578125" style="471" bestFit="1" customWidth="1"/>
    <col min="23" max="23" width="14.140625" style="471" bestFit="1" customWidth="1"/>
    <col min="24" max="16384" width="9.140625" style="471"/>
  </cols>
  <sheetData>
    <row r="1" spans="1:25" s="459" customFormat="1" ht="11.25" x14ac:dyDescent="0.15">
      <c r="A1" s="458" t="s">
        <v>296</v>
      </c>
      <c r="K1" s="460"/>
    </row>
    <row r="2" spans="1:25" s="459" customFormat="1" ht="11.25" x14ac:dyDescent="0.15"/>
    <row r="3" spans="1:25" s="459" customFormat="1" ht="11.85" customHeight="1" x14ac:dyDescent="0.15">
      <c r="A3" s="653" t="s">
        <v>35</v>
      </c>
      <c r="B3" s="654" t="s">
        <v>297</v>
      </c>
      <c r="C3" s="654"/>
      <c r="D3" s="654"/>
      <c r="E3" s="654"/>
      <c r="F3" s="654"/>
      <c r="G3" s="654"/>
      <c r="H3" s="654"/>
      <c r="I3" s="654"/>
      <c r="J3" s="654"/>
      <c r="K3" s="654"/>
      <c r="L3" s="654"/>
      <c r="M3" s="654"/>
      <c r="N3" s="655" t="s">
        <v>298</v>
      </c>
      <c r="O3" s="655"/>
      <c r="P3" s="655"/>
      <c r="Q3" s="655"/>
      <c r="R3" s="655"/>
      <c r="S3" s="655"/>
      <c r="T3" s="655"/>
      <c r="U3" s="655"/>
      <c r="V3" s="655"/>
      <c r="W3" s="655"/>
      <c r="X3" s="655"/>
      <c r="Y3" s="655"/>
    </row>
    <row r="4" spans="1:25" s="459" customFormat="1" ht="47.1" customHeight="1" x14ac:dyDescent="0.15">
      <c r="A4" s="653"/>
      <c r="B4" s="653" t="s">
        <v>181</v>
      </c>
      <c r="C4" s="653"/>
      <c r="D4" s="653"/>
      <c r="E4" s="653" t="s">
        <v>219</v>
      </c>
      <c r="F4" s="653"/>
      <c r="G4" s="653"/>
      <c r="H4" s="653" t="s">
        <v>299</v>
      </c>
      <c r="I4" s="653"/>
      <c r="J4" s="653"/>
      <c r="K4" s="653" t="s">
        <v>300</v>
      </c>
      <c r="L4" s="653"/>
      <c r="M4" s="653"/>
      <c r="N4" s="653" t="s">
        <v>181</v>
      </c>
      <c r="O4" s="653"/>
      <c r="P4" s="653"/>
      <c r="Q4" s="653" t="s">
        <v>261</v>
      </c>
      <c r="R4" s="653"/>
      <c r="S4" s="653"/>
      <c r="T4" s="653" t="s">
        <v>16</v>
      </c>
      <c r="U4" s="653"/>
      <c r="V4" s="653"/>
      <c r="W4" s="653" t="s">
        <v>301</v>
      </c>
      <c r="X4" s="653"/>
      <c r="Y4" s="653"/>
    </row>
    <row r="5" spans="1:25" s="459" customFormat="1" ht="23.1" customHeight="1" x14ac:dyDescent="0.15">
      <c r="A5" s="653"/>
      <c r="B5" s="461" t="s">
        <v>302</v>
      </c>
      <c r="C5" s="461" t="s">
        <v>303</v>
      </c>
      <c r="D5" s="461" t="s">
        <v>304</v>
      </c>
      <c r="E5" s="461" t="s">
        <v>302</v>
      </c>
      <c r="F5" s="461" t="s">
        <v>303</v>
      </c>
      <c r="G5" s="461" t="s">
        <v>304</v>
      </c>
      <c r="H5" s="461" t="s">
        <v>302</v>
      </c>
      <c r="I5" s="461" t="s">
        <v>303</v>
      </c>
      <c r="J5" s="461" t="s">
        <v>304</v>
      </c>
      <c r="K5" s="461" t="s">
        <v>302</v>
      </c>
      <c r="L5" s="461" t="s">
        <v>303</v>
      </c>
      <c r="M5" s="461" t="s">
        <v>304</v>
      </c>
      <c r="N5" s="461" t="s">
        <v>302</v>
      </c>
      <c r="O5" s="461" t="s">
        <v>303</v>
      </c>
      <c r="P5" s="461" t="s">
        <v>304</v>
      </c>
      <c r="Q5" s="461" t="s">
        <v>302</v>
      </c>
      <c r="R5" s="461" t="s">
        <v>303</v>
      </c>
      <c r="S5" s="461" t="s">
        <v>304</v>
      </c>
      <c r="T5" s="461" t="s">
        <v>302</v>
      </c>
      <c r="U5" s="461" t="s">
        <v>303</v>
      </c>
      <c r="V5" s="461" t="s">
        <v>304</v>
      </c>
      <c r="W5" s="461" t="s">
        <v>302</v>
      </c>
      <c r="X5" s="461" t="s">
        <v>303</v>
      </c>
      <c r="Y5" s="461" t="s">
        <v>304</v>
      </c>
    </row>
    <row r="6" spans="1:25" s="459" customFormat="1" ht="11.1" customHeight="1" x14ac:dyDescent="0.15">
      <c r="A6" s="462" t="s">
        <v>39</v>
      </c>
      <c r="B6" s="463">
        <v>3613</v>
      </c>
      <c r="C6" s="463">
        <v>1456</v>
      </c>
      <c r="D6" s="463">
        <v>2157</v>
      </c>
      <c r="E6" s="463">
        <v>17</v>
      </c>
      <c r="F6" s="463">
        <v>0</v>
      </c>
      <c r="G6" s="463">
        <v>17</v>
      </c>
      <c r="H6" s="167">
        <v>1506</v>
      </c>
      <c r="I6" s="167">
        <v>557</v>
      </c>
      <c r="J6" s="167">
        <v>949</v>
      </c>
      <c r="K6" s="212">
        <v>5136</v>
      </c>
      <c r="L6" s="212">
        <v>2013</v>
      </c>
      <c r="M6" s="212">
        <v>3123</v>
      </c>
      <c r="N6" s="463">
        <v>1178</v>
      </c>
      <c r="O6" s="463">
        <v>564</v>
      </c>
      <c r="P6" s="463">
        <v>614</v>
      </c>
      <c r="Q6" s="167">
        <v>0</v>
      </c>
      <c r="R6" s="167">
        <v>0</v>
      </c>
      <c r="S6" s="167">
        <v>0</v>
      </c>
      <c r="T6" s="167">
        <v>0</v>
      </c>
      <c r="U6" s="167">
        <v>0</v>
      </c>
      <c r="V6" s="464">
        <v>0</v>
      </c>
      <c r="W6" s="212">
        <v>1178</v>
      </c>
      <c r="X6" s="212">
        <v>564</v>
      </c>
      <c r="Y6" s="212">
        <v>614</v>
      </c>
    </row>
    <row r="7" spans="1:25" s="459" customFormat="1" ht="11.25" x14ac:dyDescent="0.15">
      <c r="A7" s="462" t="s">
        <v>40</v>
      </c>
      <c r="B7" s="464">
        <v>45</v>
      </c>
      <c r="C7" s="464">
        <v>22</v>
      </c>
      <c r="D7" s="464">
        <v>23</v>
      </c>
      <c r="E7" s="463">
        <v>0</v>
      </c>
      <c r="F7" s="167">
        <v>0</v>
      </c>
      <c r="G7" s="463">
        <v>0</v>
      </c>
      <c r="H7" s="463">
        <v>26</v>
      </c>
      <c r="I7" s="463">
        <v>3</v>
      </c>
      <c r="J7" s="463">
        <v>23</v>
      </c>
      <c r="K7" s="212">
        <v>71</v>
      </c>
      <c r="L7" s="212">
        <v>25</v>
      </c>
      <c r="M7" s="212">
        <v>46</v>
      </c>
      <c r="N7" s="463">
        <v>4</v>
      </c>
      <c r="O7" s="463">
        <v>3</v>
      </c>
      <c r="P7" s="463">
        <v>1</v>
      </c>
      <c r="Q7" s="167">
        <v>0</v>
      </c>
      <c r="R7" s="167">
        <v>0</v>
      </c>
      <c r="S7" s="167">
        <v>0</v>
      </c>
      <c r="T7" s="167">
        <v>0</v>
      </c>
      <c r="U7" s="167">
        <v>0</v>
      </c>
      <c r="V7" s="464">
        <v>0</v>
      </c>
      <c r="W7" s="212">
        <v>4</v>
      </c>
      <c r="X7" s="212">
        <v>3</v>
      </c>
      <c r="Y7" s="212">
        <v>1</v>
      </c>
    </row>
    <row r="8" spans="1:25" s="459" customFormat="1" ht="11.25" x14ac:dyDescent="0.15">
      <c r="A8" s="462" t="s">
        <v>41</v>
      </c>
      <c r="B8" s="463">
        <v>10746</v>
      </c>
      <c r="C8" s="463">
        <v>4562</v>
      </c>
      <c r="D8" s="463">
        <v>6184</v>
      </c>
      <c r="E8" s="463">
        <v>0</v>
      </c>
      <c r="F8" s="167">
        <v>0</v>
      </c>
      <c r="G8" s="167">
        <v>0</v>
      </c>
      <c r="H8" s="463">
        <v>1209</v>
      </c>
      <c r="I8" s="463">
        <v>290</v>
      </c>
      <c r="J8" s="463">
        <v>919</v>
      </c>
      <c r="K8" s="212">
        <v>11955</v>
      </c>
      <c r="L8" s="212">
        <v>4852</v>
      </c>
      <c r="M8" s="212">
        <v>7103</v>
      </c>
      <c r="N8" s="463">
        <v>6499</v>
      </c>
      <c r="O8" s="463">
        <v>3074</v>
      </c>
      <c r="P8" s="463">
        <v>3425</v>
      </c>
      <c r="Q8" s="167">
        <v>0</v>
      </c>
      <c r="R8" s="167">
        <v>0</v>
      </c>
      <c r="S8" s="167">
        <v>0</v>
      </c>
      <c r="T8" s="464">
        <v>711</v>
      </c>
      <c r="U8" s="464">
        <v>231</v>
      </c>
      <c r="V8" s="464">
        <v>480</v>
      </c>
      <c r="W8" s="212">
        <v>7210</v>
      </c>
      <c r="X8" s="212">
        <v>3305</v>
      </c>
      <c r="Y8" s="212">
        <v>3905</v>
      </c>
    </row>
    <row r="9" spans="1:25" s="459" customFormat="1" ht="11.25" x14ac:dyDescent="0.15">
      <c r="A9" s="462" t="s">
        <v>42</v>
      </c>
      <c r="B9" s="463">
        <v>960</v>
      </c>
      <c r="C9" s="463">
        <v>460</v>
      </c>
      <c r="D9" s="463">
        <v>500</v>
      </c>
      <c r="E9" s="463">
        <v>0</v>
      </c>
      <c r="F9" s="167">
        <v>0</v>
      </c>
      <c r="G9" s="167">
        <v>0</v>
      </c>
      <c r="H9" s="463">
        <v>0</v>
      </c>
      <c r="I9" s="167">
        <v>0</v>
      </c>
      <c r="J9" s="167">
        <v>0</v>
      </c>
      <c r="K9" s="212">
        <v>960</v>
      </c>
      <c r="L9" s="212">
        <v>460</v>
      </c>
      <c r="M9" s="212">
        <v>500</v>
      </c>
      <c r="N9" s="463">
        <v>557</v>
      </c>
      <c r="O9" s="463">
        <v>305</v>
      </c>
      <c r="P9" s="463">
        <v>252</v>
      </c>
      <c r="Q9" s="167">
        <v>0</v>
      </c>
      <c r="R9" s="167">
        <v>0</v>
      </c>
      <c r="S9" s="167">
        <v>0</v>
      </c>
      <c r="T9" s="167">
        <v>0</v>
      </c>
      <c r="U9" s="167">
        <v>0</v>
      </c>
      <c r="V9" s="464">
        <v>0</v>
      </c>
      <c r="W9" s="212">
        <v>557</v>
      </c>
      <c r="X9" s="212">
        <v>305</v>
      </c>
      <c r="Y9" s="212">
        <v>252</v>
      </c>
    </row>
    <row r="10" spans="1:25" s="459" customFormat="1" ht="11.25" x14ac:dyDescent="0.15">
      <c r="A10" s="462" t="s">
        <v>43</v>
      </c>
      <c r="B10" s="463">
        <v>1067</v>
      </c>
      <c r="C10" s="463">
        <v>413</v>
      </c>
      <c r="D10" s="463">
        <v>654</v>
      </c>
      <c r="E10" s="463">
        <v>0</v>
      </c>
      <c r="F10" s="167">
        <v>0</v>
      </c>
      <c r="G10" s="167">
        <v>0</v>
      </c>
      <c r="H10" s="463">
        <v>0</v>
      </c>
      <c r="I10" s="167">
        <v>0</v>
      </c>
      <c r="J10" s="167">
        <v>0</v>
      </c>
      <c r="K10" s="212">
        <v>1067</v>
      </c>
      <c r="L10" s="212">
        <v>413</v>
      </c>
      <c r="M10" s="212">
        <v>654</v>
      </c>
      <c r="N10" s="463">
        <v>802</v>
      </c>
      <c r="O10" s="463">
        <v>343</v>
      </c>
      <c r="P10" s="463">
        <v>459</v>
      </c>
      <c r="Q10" s="167">
        <v>0</v>
      </c>
      <c r="R10" s="167">
        <v>0</v>
      </c>
      <c r="S10" s="167">
        <v>0</v>
      </c>
      <c r="T10" s="167">
        <v>0</v>
      </c>
      <c r="U10" s="167">
        <v>0</v>
      </c>
      <c r="V10" s="464">
        <v>0</v>
      </c>
      <c r="W10" s="212">
        <v>802</v>
      </c>
      <c r="X10" s="212">
        <v>343</v>
      </c>
      <c r="Y10" s="212">
        <v>459</v>
      </c>
    </row>
    <row r="11" spans="1:25" s="459" customFormat="1" ht="11.25" x14ac:dyDescent="0.15">
      <c r="A11" s="462" t="s">
        <v>44</v>
      </c>
      <c r="B11" s="463">
        <v>4737</v>
      </c>
      <c r="C11" s="463">
        <v>1917</v>
      </c>
      <c r="D11" s="463">
        <v>2820</v>
      </c>
      <c r="E11" s="463">
        <v>0</v>
      </c>
      <c r="F11" s="167">
        <v>0</v>
      </c>
      <c r="G11" s="167">
        <v>0</v>
      </c>
      <c r="H11" s="463">
        <v>257</v>
      </c>
      <c r="I11" s="463">
        <v>54</v>
      </c>
      <c r="J11" s="463">
        <v>203</v>
      </c>
      <c r="K11" s="212">
        <v>4994</v>
      </c>
      <c r="L11" s="212">
        <v>1971</v>
      </c>
      <c r="M11" s="212">
        <v>3023</v>
      </c>
      <c r="N11" s="463">
        <v>798</v>
      </c>
      <c r="O11" s="463">
        <v>229</v>
      </c>
      <c r="P11" s="463">
        <v>569</v>
      </c>
      <c r="Q11" s="167">
        <v>0</v>
      </c>
      <c r="R11" s="167">
        <v>0</v>
      </c>
      <c r="S11" s="167">
        <v>0</v>
      </c>
      <c r="T11" s="464">
        <v>20</v>
      </c>
      <c r="U11" s="464">
        <v>3</v>
      </c>
      <c r="V11" s="464">
        <v>17</v>
      </c>
      <c r="W11" s="212">
        <v>818</v>
      </c>
      <c r="X11" s="212">
        <v>232</v>
      </c>
      <c r="Y11" s="212">
        <v>586</v>
      </c>
    </row>
    <row r="12" spans="1:25" s="459" customFormat="1" ht="11.25" x14ac:dyDescent="0.15">
      <c r="A12" s="462" t="s">
        <v>45</v>
      </c>
      <c r="B12" s="463">
        <v>1028</v>
      </c>
      <c r="C12" s="463">
        <v>370</v>
      </c>
      <c r="D12" s="463">
        <v>658</v>
      </c>
      <c r="E12" s="463">
        <v>0</v>
      </c>
      <c r="F12" s="167">
        <v>0</v>
      </c>
      <c r="G12" s="463">
        <v>0</v>
      </c>
      <c r="H12" s="167">
        <v>48</v>
      </c>
      <c r="I12" s="463">
        <v>0</v>
      </c>
      <c r="J12" s="167">
        <v>0</v>
      </c>
      <c r="K12" s="212">
        <v>1076</v>
      </c>
      <c r="L12" s="212">
        <v>370</v>
      </c>
      <c r="M12" s="212">
        <v>658</v>
      </c>
      <c r="N12" s="463">
        <v>421</v>
      </c>
      <c r="O12" s="463">
        <v>166</v>
      </c>
      <c r="P12" s="463">
        <v>255</v>
      </c>
      <c r="Q12" s="167">
        <v>0</v>
      </c>
      <c r="R12" s="167">
        <v>0</v>
      </c>
      <c r="S12" s="167">
        <v>0</v>
      </c>
      <c r="T12" s="464">
        <v>19</v>
      </c>
      <c r="U12" s="167">
        <v>0</v>
      </c>
      <c r="V12" s="464">
        <v>19</v>
      </c>
      <c r="W12" s="212">
        <v>440</v>
      </c>
      <c r="X12" s="212">
        <v>166</v>
      </c>
      <c r="Y12" s="212">
        <v>274</v>
      </c>
    </row>
    <row r="13" spans="1:25" s="459" customFormat="1" ht="11.25" x14ac:dyDescent="0.15">
      <c r="A13" s="462" t="s">
        <v>46</v>
      </c>
      <c r="B13" s="463">
        <v>462</v>
      </c>
      <c r="C13" s="463">
        <v>166</v>
      </c>
      <c r="D13" s="463">
        <v>296</v>
      </c>
      <c r="E13" s="463">
        <v>0</v>
      </c>
      <c r="F13" s="167">
        <v>0</v>
      </c>
      <c r="G13" s="463">
        <v>0</v>
      </c>
      <c r="H13" s="167">
        <v>495</v>
      </c>
      <c r="I13" s="167">
        <v>145</v>
      </c>
      <c r="J13" s="167">
        <v>350</v>
      </c>
      <c r="K13" s="212">
        <v>957</v>
      </c>
      <c r="L13" s="212">
        <v>311</v>
      </c>
      <c r="M13" s="212">
        <v>646</v>
      </c>
      <c r="N13" s="463">
        <v>213</v>
      </c>
      <c r="O13" s="463">
        <v>76</v>
      </c>
      <c r="P13" s="463">
        <v>137</v>
      </c>
      <c r="Q13" s="167">
        <v>0</v>
      </c>
      <c r="R13" s="167">
        <v>0</v>
      </c>
      <c r="S13" s="167">
        <v>0</v>
      </c>
      <c r="T13" s="167">
        <v>0</v>
      </c>
      <c r="U13" s="167">
        <v>0</v>
      </c>
      <c r="V13" s="464">
        <v>0</v>
      </c>
      <c r="W13" s="212">
        <v>213</v>
      </c>
      <c r="X13" s="212">
        <v>76</v>
      </c>
      <c r="Y13" s="212">
        <v>137</v>
      </c>
    </row>
    <row r="14" spans="1:25" s="459" customFormat="1" ht="11.25" x14ac:dyDescent="0.15">
      <c r="A14" s="462" t="s">
        <v>47</v>
      </c>
      <c r="B14" s="463">
        <v>2195</v>
      </c>
      <c r="C14" s="463">
        <v>812</v>
      </c>
      <c r="D14" s="463">
        <v>1383</v>
      </c>
      <c r="E14" s="463">
        <v>0</v>
      </c>
      <c r="F14" s="167">
        <v>0</v>
      </c>
      <c r="G14" s="463">
        <v>0</v>
      </c>
      <c r="H14" s="167">
        <v>2183</v>
      </c>
      <c r="I14" s="167">
        <v>727</v>
      </c>
      <c r="J14" s="167">
        <v>1456</v>
      </c>
      <c r="K14" s="212">
        <v>4378</v>
      </c>
      <c r="L14" s="212">
        <v>1539</v>
      </c>
      <c r="M14" s="212">
        <v>2839</v>
      </c>
      <c r="N14" s="463">
        <v>531</v>
      </c>
      <c r="O14" s="463">
        <v>232</v>
      </c>
      <c r="P14" s="463">
        <v>299</v>
      </c>
      <c r="Q14" s="167">
        <v>0</v>
      </c>
      <c r="R14" s="167">
        <v>0</v>
      </c>
      <c r="S14" s="167">
        <v>0</v>
      </c>
      <c r="T14" s="464">
        <v>119</v>
      </c>
      <c r="U14" s="464">
        <v>12</v>
      </c>
      <c r="V14" s="464">
        <v>107</v>
      </c>
      <c r="W14" s="212">
        <v>650</v>
      </c>
      <c r="X14" s="212">
        <v>244</v>
      </c>
      <c r="Y14" s="212">
        <v>406</v>
      </c>
    </row>
    <row r="15" spans="1:25" s="459" customFormat="1" ht="11.25" x14ac:dyDescent="0.15">
      <c r="A15" s="462" t="s">
        <v>48</v>
      </c>
      <c r="B15" s="463">
        <v>153</v>
      </c>
      <c r="C15" s="463">
        <v>82</v>
      </c>
      <c r="D15" s="463">
        <v>71</v>
      </c>
      <c r="E15" s="463">
        <v>0</v>
      </c>
      <c r="F15" s="167">
        <v>0</v>
      </c>
      <c r="G15" s="463">
        <v>0</v>
      </c>
      <c r="H15" s="463">
        <v>622</v>
      </c>
      <c r="I15" s="463">
        <v>368</v>
      </c>
      <c r="J15" s="463">
        <v>254</v>
      </c>
      <c r="K15" s="212">
        <v>775</v>
      </c>
      <c r="L15" s="212">
        <v>450</v>
      </c>
      <c r="M15" s="212">
        <v>325</v>
      </c>
      <c r="N15" s="167">
        <v>0</v>
      </c>
      <c r="O15" s="167">
        <v>0</v>
      </c>
      <c r="P15" s="463">
        <v>0</v>
      </c>
      <c r="Q15" s="167">
        <v>0</v>
      </c>
      <c r="R15" s="167">
        <v>0</v>
      </c>
      <c r="S15" s="167">
        <v>0</v>
      </c>
      <c r="T15" s="464">
        <v>218</v>
      </c>
      <c r="U15" s="464">
        <v>207</v>
      </c>
      <c r="V15" s="464">
        <v>11</v>
      </c>
      <c r="W15" s="212">
        <v>218</v>
      </c>
      <c r="X15" s="212">
        <v>207</v>
      </c>
      <c r="Y15" s="212">
        <v>11</v>
      </c>
    </row>
    <row r="16" spans="1:25" s="459" customFormat="1" ht="11.25" x14ac:dyDescent="0.15">
      <c r="A16" s="462" t="s">
        <v>49</v>
      </c>
      <c r="B16" s="463">
        <v>193</v>
      </c>
      <c r="C16" s="463">
        <v>112</v>
      </c>
      <c r="D16" s="463">
        <v>81</v>
      </c>
      <c r="E16" s="463">
        <v>0</v>
      </c>
      <c r="F16" s="167">
        <v>0</v>
      </c>
      <c r="G16" s="463">
        <v>0</v>
      </c>
      <c r="H16" s="167">
        <v>926</v>
      </c>
      <c r="I16" s="167">
        <v>352</v>
      </c>
      <c r="J16" s="167">
        <v>574</v>
      </c>
      <c r="K16" s="212">
        <v>1119</v>
      </c>
      <c r="L16" s="212">
        <v>464</v>
      </c>
      <c r="M16" s="212">
        <v>655</v>
      </c>
      <c r="N16" s="167">
        <v>0</v>
      </c>
      <c r="O16" s="167">
        <v>0</v>
      </c>
      <c r="P16" s="463">
        <v>0</v>
      </c>
      <c r="Q16" s="167">
        <v>0</v>
      </c>
      <c r="R16" s="167">
        <v>0</v>
      </c>
      <c r="S16" s="167">
        <v>0</v>
      </c>
      <c r="T16" s="167">
        <v>0</v>
      </c>
      <c r="U16" s="167">
        <v>0</v>
      </c>
      <c r="V16" s="464">
        <v>0</v>
      </c>
      <c r="W16" s="212">
        <v>0</v>
      </c>
      <c r="X16" s="212">
        <v>0</v>
      </c>
      <c r="Y16" s="212">
        <v>0</v>
      </c>
    </row>
    <row r="17" spans="1:25" s="459" customFormat="1" ht="11.25" x14ac:dyDescent="0.15">
      <c r="A17" s="462" t="s">
        <v>50</v>
      </c>
      <c r="B17" s="463">
        <v>145</v>
      </c>
      <c r="C17" s="463">
        <v>6</v>
      </c>
      <c r="D17" s="463">
        <v>139</v>
      </c>
      <c r="E17" s="463">
        <v>0</v>
      </c>
      <c r="F17" s="167">
        <v>0</v>
      </c>
      <c r="G17" s="463">
        <v>0</v>
      </c>
      <c r="H17" s="167">
        <v>1514</v>
      </c>
      <c r="I17" s="167">
        <v>605</v>
      </c>
      <c r="J17" s="167">
        <v>909</v>
      </c>
      <c r="K17" s="212">
        <v>1659</v>
      </c>
      <c r="L17" s="212">
        <v>611</v>
      </c>
      <c r="M17" s="212">
        <v>1048</v>
      </c>
      <c r="N17" s="463">
        <v>19</v>
      </c>
      <c r="O17" s="463">
        <v>4</v>
      </c>
      <c r="P17" s="463">
        <v>15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464">
        <v>0</v>
      </c>
      <c r="W17" s="212">
        <v>19</v>
      </c>
      <c r="X17" s="212">
        <v>4</v>
      </c>
      <c r="Y17" s="212">
        <v>15</v>
      </c>
    </row>
    <row r="18" spans="1:25" s="459" customFormat="1" ht="11.25" x14ac:dyDescent="0.15">
      <c r="A18" s="462" t="s">
        <v>51</v>
      </c>
      <c r="B18" s="463">
        <v>2153</v>
      </c>
      <c r="C18" s="463">
        <v>1101</v>
      </c>
      <c r="D18" s="463">
        <v>1052</v>
      </c>
      <c r="E18" s="463">
        <v>0</v>
      </c>
      <c r="F18" s="167">
        <v>0</v>
      </c>
      <c r="G18" s="463">
        <v>0</v>
      </c>
      <c r="H18" s="167">
        <v>61</v>
      </c>
      <c r="I18" s="167">
        <v>15</v>
      </c>
      <c r="J18" s="167">
        <v>46</v>
      </c>
      <c r="K18" s="212">
        <v>2214</v>
      </c>
      <c r="L18" s="212">
        <v>1116</v>
      </c>
      <c r="M18" s="212">
        <v>1098</v>
      </c>
      <c r="N18" s="463">
        <v>1124</v>
      </c>
      <c r="O18" s="463">
        <v>126</v>
      </c>
      <c r="P18" s="463">
        <v>998</v>
      </c>
      <c r="Q18" s="167">
        <v>0</v>
      </c>
      <c r="R18" s="167">
        <v>0</v>
      </c>
      <c r="S18" s="167">
        <v>0</v>
      </c>
      <c r="T18" s="167">
        <v>0</v>
      </c>
      <c r="U18" s="167">
        <v>0</v>
      </c>
      <c r="V18" s="464">
        <v>0</v>
      </c>
      <c r="W18" s="212">
        <v>1124</v>
      </c>
      <c r="X18" s="212">
        <v>126</v>
      </c>
      <c r="Y18" s="212">
        <v>998</v>
      </c>
    </row>
    <row r="19" spans="1:25" s="459" customFormat="1" ht="11.25" x14ac:dyDescent="0.15">
      <c r="A19" s="462" t="s">
        <v>52</v>
      </c>
      <c r="B19" s="463">
        <v>62</v>
      </c>
      <c r="C19" s="463">
        <v>40</v>
      </c>
      <c r="D19" s="463">
        <v>22</v>
      </c>
      <c r="E19" s="463">
        <v>0</v>
      </c>
      <c r="F19" s="167">
        <v>0</v>
      </c>
      <c r="G19" s="463">
        <v>0</v>
      </c>
      <c r="H19" s="167">
        <v>822</v>
      </c>
      <c r="I19" s="167">
        <v>292</v>
      </c>
      <c r="J19" s="167">
        <v>530</v>
      </c>
      <c r="K19" s="212">
        <v>884</v>
      </c>
      <c r="L19" s="212">
        <v>332</v>
      </c>
      <c r="M19" s="212">
        <v>552</v>
      </c>
      <c r="N19" s="463">
        <v>28</v>
      </c>
      <c r="O19" s="463">
        <v>25</v>
      </c>
      <c r="P19" s="463">
        <v>3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464">
        <v>0</v>
      </c>
      <c r="W19" s="212">
        <v>28</v>
      </c>
      <c r="X19" s="212">
        <v>25</v>
      </c>
      <c r="Y19" s="212">
        <v>3</v>
      </c>
    </row>
    <row r="20" spans="1:25" s="459" customFormat="1" ht="11.25" x14ac:dyDescent="0.15">
      <c r="A20" s="462" t="s">
        <v>53</v>
      </c>
      <c r="B20" s="463">
        <v>11</v>
      </c>
      <c r="C20" s="463">
        <v>11</v>
      </c>
      <c r="D20" s="463">
        <v>0</v>
      </c>
      <c r="E20" s="463">
        <v>179</v>
      </c>
      <c r="F20" s="463">
        <v>73</v>
      </c>
      <c r="G20" s="463">
        <v>106</v>
      </c>
      <c r="H20" s="463">
        <v>0</v>
      </c>
      <c r="I20" s="167">
        <v>0</v>
      </c>
      <c r="J20" s="167">
        <v>0</v>
      </c>
      <c r="K20" s="212">
        <v>190</v>
      </c>
      <c r="L20" s="212">
        <v>84</v>
      </c>
      <c r="M20" s="212">
        <v>106</v>
      </c>
      <c r="N20" s="463">
        <v>10</v>
      </c>
      <c r="O20" s="463">
        <v>9</v>
      </c>
      <c r="P20" s="463">
        <v>1</v>
      </c>
      <c r="Q20" s="167">
        <v>0</v>
      </c>
      <c r="R20" s="167">
        <v>0</v>
      </c>
      <c r="S20" s="167">
        <v>0</v>
      </c>
      <c r="T20" s="167">
        <v>0</v>
      </c>
      <c r="U20" s="167">
        <v>0</v>
      </c>
      <c r="V20" s="464">
        <v>0</v>
      </c>
      <c r="W20" s="212">
        <v>10</v>
      </c>
      <c r="X20" s="212">
        <v>9</v>
      </c>
      <c r="Y20" s="212">
        <v>1</v>
      </c>
    </row>
    <row r="21" spans="1:25" s="459" customFormat="1" ht="11.25" x14ac:dyDescent="0.15">
      <c r="A21" s="462" t="s">
        <v>54</v>
      </c>
      <c r="B21" s="463">
        <v>68</v>
      </c>
      <c r="C21" s="463">
        <v>25</v>
      </c>
      <c r="D21" s="463">
        <v>43</v>
      </c>
      <c r="E21" s="463">
        <v>3286</v>
      </c>
      <c r="F21" s="463">
        <v>1484</v>
      </c>
      <c r="G21" s="463">
        <v>1802</v>
      </c>
      <c r="H21" s="463">
        <v>0</v>
      </c>
      <c r="I21" s="167">
        <v>0</v>
      </c>
      <c r="J21" s="167">
        <v>0</v>
      </c>
      <c r="K21" s="212">
        <v>3354</v>
      </c>
      <c r="L21" s="212">
        <v>1509</v>
      </c>
      <c r="M21" s="212">
        <v>1845</v>
      </c>
      <c r="N21" s="463">
        <v>155</v>
      </c>
      <c r="O21" s="463">
        <v>59</v>
      </c>
      <c r="P21" s="463">
        <v>96</v>
      </c>
      <c r="Q21" s="167">
        <v>0</v>
      </c>
      <c r="R21" s="167">
        <v>0</v>
      </c>
      <c r="S21" s="167">
        <v>0</v>
      </c>
      <c r="T21" s="464">
        <v>70</v>
      </c>
      <c r="U21" s="464">
        <v>29</v>
      </c>
      <c r="V21" s="464">
        <v>41</v>
      </c>
      <c r="W21" s="212">
        <v>225</v>
      </c>
      <c r="X21" s="212">
        <v>88</v>
      </c>
      <c r="Y21" s="212">
        <v>137</v>
      </c>
    </row>
    <row r="22" spans="1:25" s="459" customFormat="1" ht="11.25" x14ac:dyDescent="0.15">
      <c r="A22" s="462" t="s">
        <v>55</v>
      </c>
      <c r="B22" s="463">
        <v>527</v>
      </c>
      <c r="C22" s="463">
        <v>294</v>
      </c>
      <c r="D22" s="463">
        <v>233</v>
      </c>
      <c r="E22" s="463">
        <v>0</v>
      </c>
      <c r="F22" s="167">
        <v>0</v>
      </c>
      <c r="G22" s="463">
        <v>0</v>
      </c>
      <c r="H22" s="463">
        <v>0</v>
      </c>
      <c r="I22" s="167">
        <v>0</v>
      </c>
      <c r="J22" s="167">
        <v>0</v>
      </c>
      <c r="K22" s="212">
        <v>527</v>
      </c>
      <c r="L22" s="212">
        <v>294</v>
      </c>
      <c r="M22" s="212">
        <v>233</v>
      </c>
      <c r="N22" s="463">
        <v>196</v>
      </c>
      <c r="O22" s="463">
        <v>121</v>
      </c>
      <c r="P22" s="463">
        <v>75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464">
        <v>0</v>
      </c>
      <c r="W22" s="463">
        <v>196</v>
      </c>
      <c r="X22" s="463">
        <v>121</v>
      </c>
      <c r="Y22" s="463">
        <v>75</v>
      </c>
    </row>
    <row r="23" spans="1:25" s="459" customFormat="1" ht="11.25" x14ac:dyDescent="0.15">
      <c r="A23" s="462" t="s">
        <v>56</v>
      </c>
      <c r="B23" s="463"/>
      <c r="C23" s="463"/>
      <c r="D23" s="463"/>
      <c r="E23" s="463">
        <v>0</v>
      </c>
      <c r="F23" s="463">
        <v>0</v>
      </c>
      <c r="G23" s="463">
        <v>0</v>
      </c>
      <c r="H23" s="463">
        <v>0</v>
      </c>
      <c r="I23" s="167">
        <v>0</v>
      </c>
      <c r="J23" s="463">
        <v>0</v>
      </c>
      <c r="K23" s="212">
        <v>0</v>
      </c>
      <c r="L23" s="212">
        <v>0</v>
      </c>
      <c r="M23" s="212">
        <v>0</v>
      </c>
      <c r="N23" s="463">
        <v>0</v>
      </c>
      <c r="O23" s="463">
        <v>0</v>
      </c>
      <c r="P23" s="463">
        <v>0</v>
      </c>
      <c r="Q23" s="167">
        <v>0</v>
      </c>
      <c r="R23" s="167">
        <v>0</v>
      </c>
      <c r="S23" s="167">
        <v>0</v>
      </c>
      <c r="T23" s="464">
        <v>0</v>
      </c>
      <c r="U23" s="464">
        <v>0</v>
      </c>
      <c r="V23" s="464">
        <v>0</v>
      </c>
      <c r="W23" s="212">
        <v>0</v>
      </c>
      <c r="X23" s="212">
        <v>0</v>
      </c>
      <c r="Y23" s="212">
        <v>0</v>
      </c>
    </row>
    <row r="24" spans="1:25" s="459" customFormat="1" ht="11.25" x14ac:dyDescent="0.15">
      <c r="A24" s="462" t="s">
        <v>57</v>
      </c>
      <c r="B24" s="464">
        <v>138</v>
      </c>
      <c r="C24" s="464">
        <v>106</v>
      </c>
      <c r="D24" s="464">
        <v>32</v>
      </c>
      <c r="E24" s="463">
        <v>4</v>
      </c>
      <c r="F24" s="167">
        <v>2</v>
      </c>
      <c r="G24" s="463">
        <v>2</v>
      </c>
      <c r="H24" s="463">
        <v>0</v>
      </c>
      <c r="I24" s="167">
        <v>0</v>
      </c>
      <c r="J24" s="167">
        <v>0</v>
      </c>
      <c r="K24" s="212">
        <v>142</v>
      </c>
      <c r="L24" s="212">
        <v>108</v>
      </c>
      <c r="M24" s="212">
        <v>34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464">
        <v>0</v>
      </c>
      <c r="W24" s="212">
        <v>0</v>
      </c>
      <c r="X24" s="212">
        <v>0</v>
      </c>
      <c r="Y24" s="212">
        <v>0</v>
      </c>
    </row>
    <row r="25" spans="1:25" s="459" customFormat="1" ht="11.25" x14ac:dyDescent="0.15">
      <c r="A25" s="462" t="s">
        <v>58</v>
      </c>
      <c r="B25" s="464">
        <v>2417</v>
      </c>
      <c r="C25" s="464">
        <v>1368</v>
      </c>
      <c r="D25" s="464">
        <v>1049</v>
      </c>
      <c r="E25" s="167">
        <v>417</v>
      </c>
      <c r="F25" s="167">
        <v>123</v>
      </c>
      <c r="G25" s="167">
        <v>294</v>
      </c>
      <c r="H25" s="167">
        <v>171</v>
      </c>
      <c r="I25" s="167">
        <v>140</v>
      </c>
      <c r="J25" s="167">
        <v>31</v>
      </c>
      <c r="K25" s="212">
        <v>3005</v>
      </c>
      <c r="L25" s="212">
        <v>1631</v>
      </c>
      <c r="M25" s="212">
        <v>1374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433">
        <v>142</v>
      </c>
      <c r="U25" s="433">
        <v>135</v>
      </c>
      <c r="V25" s="433">
        <v>7</v>
      </c>
      <c r="W25" s="212">
        <v>142</v>
      </c>
      <c r="X25" s="212">
        <v>135</v>
      </c>
      <c r="Y25" s="212">
        <v>7</v>
      </c>
    </row>
    <row r="26" spans="1:25" s="459" customFormat="1" ht="11.25" x14ac:dyDescent="0.15">
      <c r="A26" s="462" t="s">
        <v>59</v>
      </c>
      <c r="B26" s="464">
        <v>126</v>
      </c>
      <c r="C26" s="464">
        <v>83</v>
      </c>
      <c r="D26" s="464">
        <v>43</v>
      </c>
      <c r="E26" s="463">
        <v>0</v>
      </c>
      <c r="F26" s="167">
        <v>0</v>
      </c>
      <c r="G26" s="463">
        <v>0</v>
      </c>
      <c r="H26" s="167">
        <v>0</v>
      </c>
      <c r="I26" s="167">
        <v>0</v>
      </c>
      <c r="J26" s="167">
        <v>0</v>
      </c>
      <c r="K26" s="212">
        <v>126</v>
      </c>
      <c r="L26" s="212">
        <v>83</v>
      </c>
      <c r="M26" s="212">
        <v>43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464">
        <v>0</v>
      </c>
      <c r="W26" s="212">
        <v>0</v>
      </c>
      <c r="X26" s="212">
        <v>0</v>
      </c>
      <c r="Y26" s="212">
        <v>0</v>
      </c>
    </row>
    <row r="27" spans="1:25" s="459" customFormat="1" ht="11.25" x14ac:dyDescent="0.15">
      <c r="A27" s="465" t="s">
        <v>60</v>
      </c>
      <c r="B27" s="466">
        <v>30846</v>
      </c>
      <c r="C27" s="466">
        <v>13406</v>
      </c>
      <c r="D27" s="466">
        <v>17440</v>
      </c>
      <c r="E27" s="466">
        <v>3903</v>
      </c>
      <c r="F27" s="466">
        <v>1682</v>
      </c>
      <c r="G27" s="466">
        <v>2221</v>
      </c>
      <c r="H27" s="466">
        <v>9840</v>
      </c>
      <c r="I27" s="466">
        <v>3548</v>
      </c>
      <c r="J27" s="466">
        <v>6292</v>
      </c>
      <c r="K27" s="466">
        <v>44589</v>
      </c>
      <c r="L27" s="466">
        <v>18636</v>
      </c>
      <c r="M27" s="466">
        <v>25953</v>
      </c>
      <c r="N27" s="466">
        <v>12535</v>
      </c>
      <c r="O27" s="466">
        <v>5336</v>
      </c>
      <c r="P27" s="466">
        <v>7199</v>
      </c>
      <c r="Q27" s="444">
        <v>0</v>
      </c>
      <c r="R27" s="444">
        <v>0</v>
      </c>
      <c r="S27" s="444">
        <v>0</v>
      </c>
      <c r="T27" s="467">
        <v>1299</v>
      </c>
      <c r="U27" s="467">
        <v>617</v>
      </c>
      <c r="V27" s="467">
        <v>682</v>
      </c>
      <c r="W27" s="466">
        <f>W6+W25+W7+W8+W9+W10+W11+W12+W13+W14+W15+W16+W17+W18+W19+W20+W21+W22</f>
        <v>13834</v>
      </c>
      <c r="X27" s="466">
        <f>X6+X25+X7+X8+X9+X10+X11+X12+X13+X14+X15+X16+X17+X18+X19+X20+X21+X22</f>
        <v>5953</v>
      </c>
      <c r="Y27" s="466">
        <f>Y6+Y25+Y7+Y8+Y9+Y10+Y11+Y12+Y13+Y14+Y15+Y16+Y17+Y18+Y19+Y20+Y21+Y22</f>
        <v>7881</v>
      </c>
    </row>
    <row r="28" spans="1:25" s="459" customFormat="1" ht="11.25" x14ac:dyDescent="0.15">
      <c r="C28" s="468">
        <f>C27/$B27*100</f>
        <v>43.461064643713932</v>
      </c>
      <c r="D28" s="469">
        <f>D27/$B27*100</f>
        <v>56.538935356286068</v>
      </c>
      <c r="F28" s="468">
        <f>F27/$E27*100</f>
        <v>43.095055085831412</v>
      </c>
      <c r="G28" s="469">
        <f>G27/$E27*100</f>
        <v>56.904944914168588</v>
      </c>
      <c r="I28" s="468">
        <f>I27/$H27*100</f>
        <v>36.056910569105696</v>
      </c>
      <c r="J28" s="469">
        <f>J27/$H27*100</f>
        <v>63.943089430894304</v>
      </c>
      <c r="L28" s="470">
        <f>L27/$K27*100</f>
        <v>41.795061562268721</v>
      </c>
      <c r="M28" s="470">
        <f>M27/$K27*100</f>
        <v>58.204938437731279</v>
      </c>
      <c r="O28" s="468">
        <f>O27/N27*100</f>
        <v>42.568807339449542</v>
      </c>
      <c r="P28" s="469">
        <f>P27/N27*100</f>
        <v>57.431192660550458</v>
      </c>
      <c r="U28" s="468">
        <f>U27/T27*100</f>
        <v>47.498075442648194</v>
      </c>
      <c r="V28" s="469">
        <f>V27/T27*100</f>
        <v>52.501924557351806</v>
      </c>
      <c r="W28" s="468"/>
      <c r="X28" s="470">
        <f>X27/W27*100</f>
        <v>43.031661124765073</v>
      </c>
      <c r="Y28" s="470">
        <f>Y27/W27*100</f>
        <v>56.968338875234927</v>
      </c>
    </row>
    <row r="29" spans="1:25" x14ac:dyDescent="0.2">
      <c r="K29" s="472">
        <f>H27+E27+B27</f>
        <v>44589</v>
      </c>
      <c r="L29" s="472">
        <f t="shared" ref="L29:M29" si="0">I27+F27+C27</f>
        <v>18636</v>
      </c>
      <c r="M29" s="472">
        <f t="shared" si="0"/>
        <v>25953</v>
      </c>
      <c r="W29" s="472">
        <f>T27+N27</f>
        <v>13834</v>
      </c>
      <c r="X29" s="472">
        <f>U27+O27</f>
        <v>5953</v>
      </c>
      <c r="Y29" s="472">
        <f>V27+P27</f>
        <v>7881</v>
      </c>
    </row>
    <row r="30" spans="1:25" x14ac:dyDescent="0.2">
      <c r="B30" s="471" t="s">
        <v>305</v>
      </c>
      <c r="C30" s="471" t="s">
        <v>306</v>
      </c>
    </row>
    <row r="31" spans="1:25" x14ac:dyDescent="0.2">
      <c r="A31" s="471" t="s">
        <v>277</v>
      </c>
      <c r="B31" s="470">
        <v>41.795061562268721</v>
      </c>
      <c r="C31" s="470">
        <v>58.204938437731279</v>
      </c>
      <c r="E31" s="471" t="s">
        <v>375</v>
      </c>
    </row>
    <row r="32" spans="1:25" x14ac:dyDescent="0.2">
      <c r="A32" s="471" t="s">
        <v>291</v>
      </c>
      <c r="B32" s="470">
        <v>43.031661124765073</v>
      </c>
      <c r="C32" s="470">
        <v>56.968338875234927</v>
      </c>
    </row>
  </sheetData>
  <mergeCells count="11">
    <mergeCell ref="W4:Y4"/>
    <mergeCell ref="A3:A5"/>
    <mergeCell ref="B3:M3"/>
    <mergeCell ref="N3:Y3"/>
    <mergeCell ref="B4:D4"/>
    <mergeCell ref="E4:G4"/>
    <mergeCell ref="H4:J4"/>
    <mergeCell ref="K4:M4"/>
    <mergeCell ref="N4:P4"/>
    <mergeCell ref="Q4:S4"/>
    <mergeCell ref="T4:V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&amp;LINAPP - Monitoraggio IeFP a.f.2020-21</oddHeader>
    <oddFooter>&amp;L&amp;A&amp;Rpag. &amp;P di &amp;N</oddFooter>
  </headerFooter>
  <colBreaks count="1" manualBreakCount="1">
    <brk id="13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B33E-FE72-47AD-9B6F-73793A346C7F}">
  <sheetPr>
    <tabColor theme="8" tint="0.39997558519241921"/>
    <pageSetUpPr fitToPage="1"/>
  </sheetPr>
  <dimension ref="A1:AU79"/>
  <sheetViews>
    <sheetView topLeftCell="AD6" workbookViewId="0">
      <selection activeCell="AH20" sqref="AH20"/>
    </sheetView>
  </sheetViews>
  <sheetFormatPr defaultColWidth="8.85546875" defaultRowHeight="11.25" x14ac:dyDescent="0.15"/>
  <cols>
    <col min="1" max="1" width="22.140625" style="192" customWidth="1"/>
    <col min="2" max="8" width="8.85546875" style="192"/>
    <col min="9" max="9" width="9.85546875" style="192" customWidth="1"/>
    <col min="10" max="16" width="8.85546875" style="192"/>
    <col min="17" max="17" width="13.42578125" style="192" customWidth="1"/>
    <col min="18" max="20" width="8.85546875" style="192"/>
    <col min="21" max="21" width="2.42578125" style="192" customWidth="1"/>
    <col min="22" max="24" width="8.85546875" style="192"/>
    <col min="25" max="25" width="2.28515625" style="192" customWidth="1"/>
    <col min="26" max="28" width="8.85546875" style="192"/>
    <col min="29" max="29" width="2.42578125" style="192" customWidth="1"/>
    <col min="30" max="33" width="8.85546875" style="192"/>
    <col min="34" max="34" width="24" style="192" customWidth="1"/>
    <col min="35" max="16384" width="8.85546875" style="192"/>
  </cols>
  <sheetData>
    <row r="1" spans="1:47" x14ac:dyDescent="0.15">
      <c r="A1" s="474" t="s">
        <v>307</v>
      </c>
    </row>
    <row r="2" spans="1:47" x14ac:dyDescent="0.15">
      <c r="AI2" s="656" t="s">
        <v>308</v>
      </c>
      <c r="AJ2" s="656"/>
      <c r="AK2" s="656"/>
      <c r="AL2" s="656" t="s">
        <v>309</v>
      </c>
      <c r="AM2" s="656"/>
      <c r="AN2" s="656"/>
      <c r="AO2" s="656" t="s">
        <v>310</v>
      </c>
      <c r="AP2" s="656"/>
      <c r="AQ2" s="656"/>
      <c r="AR2" s="656" t="s">
        <v>160</v>
      </c>
      <c r="AS2" s="656"/>
      <c r="AT2" s="656"/>
    </row>
    <row r="3" spans="1:47" ht="68.25" customHeight="1" x14ac:dyDescent="0.15">
      <c r="A3" s="475" t="s">
        <v>35</v>
      </c>
      <c r="B3" s="476" t="s">
        <v>311</v>
      </c>
      <c r="C3" s="477" t="s">
        <v>312</v>
      </c>
      <c r="D3" s="477" t="s">
        <v>313</v>
      </c>
      <c r="E3" s="164" t="s">
        <v>314</v>
      </c>
      <c r="F3" s="164" t="s">
        <v>315</v>
      </c>
      <c r="G3" s="164" t="s">
        <v>316</v>
      </c>
      <c r="H3" s="164" t="s">
        <v>317</v>
      </c>
      <c r="I3" s="476" t="s">
        <v>318</v>
      </c>
      <c r="J3" s="477" t="s">
        <v>319</v>
      </c>
      <c r="K3" s="477" t="s">
        <v>313</v>
      </c>
      <c r="L3" s="164" t="s">
        <v>320</v>
      </c>
      <c r="M3" s="164" t="s">
        <v>315</v>
      </c>
      <c r="N3" s="164" t="s">
        <v>316</v>
      </c>
      <c r="O3" s="164" t="s">
        <v>321</v>
      </c>
      <c r="R3" s="476" t="s">
        <v>322</v>
      </c>
      <c r="S3" s="477" t="s">
        <v>323</v>
      </c>
      <c r="T3" s="164" t="s">
        <v>324</v>
      </c>
      <c r="V3" s="476" t="s">
        <v>325</v>
      </c>
      <c r="W3" s="477" t="s">
        <v>326</v>
      </c>
      <c r="X3" s="164" t="s">
        <v>324</v>
      </c>
      <c r="Z3" s="476" t="s">
        <v>221</v>
      </c>
      <c r="AA3" s="476" t="s">
        <v>327</v>
      </c>
      <c r="AB3" s="476" t="s">
        <v>328</v>
      </c>
      <c r="AD3" s="476" t="s">
        <v>329</v>
      </c>
      <c r="AE3" s="476" t="s">
        <v>330</v>
      </c>
      <c r="AF3" s="476" t="s">
        <v>328</v>
      </c>
      <c r="AI3" s="476" t="s">
        <v>322</v>
      </c>
      <c r="AJ3" s="477" t="s">
        <v>331</v>
      </c>
      <c r="AK3" s="476" t="s">
        <v>328</v>
      </c>
      <c r="AL3" s="476" t="s">
        <v>325</v>
      </c>
      <c r="AM3" s="477" t="s">
        <v>332</v>
      </c>
      <c r="AN3" s="476" t="s">
        <v>328</v>
      </c>
      <c r="AO3" s="476" t="s">
        <v>221</v>
      </c>
      <c r="AP3" s="476" t="s">
        <v>327</v>
      </c>
      <c r="AQ3" s="476" t="s">
        <v>328</v>
      </c>
      <c r="AR3" s="476" t="s">
        <v>329</v>
      </c>
      <c r="AS3" s="476" t="s">
        <v>330</v>
      </c>
      <c r="AT3" s="476" t="s">
        <v>328</v>
      </c>
    </row>
    <row r="4" spans="1:47" x14ac:dyDescent="0.15">
      <c r="A4" s="462" t="s">
        <v>39</v>
      </c>
      <c r="B4" s="167">
        <v>5360</v>
      </c>
      <c r="C4" s="167">
        <v>4021</v>
      </c>
      <c r="D4" s="167">
        <v>1178</v>
      </c>
      <c r="E4" s="167">
        <v>5199</v>
      </c>
      <c r="F4" s="167">
        <v>1916</v>
      </c>
      <c r="G4" s="167">
        <v>3283</v>
      </c>
      <c r="H4" s="478">
        <v>75.018656716417908</v>
      </c>
      <c r="I4" s="167">
        <v>5394</v>
      </c>
      <c r="J4" s="167">
        <v>4016</v>
      </c>
      <c r="K4" s="167">
        <v>592</v>
      </c>
      <c r="L4" s="167">
        <v>4608</v>
      </c>
      <c r="M4" s="167">
        <v>1719</v>
      </c>
      <c r="N4" s="167">
        <v>2889</v>
      </c>
      <c r="O4" s="478">
        <v>74.453096032628849</v>
      </c>
      <c r="P4" s="199" t="s">
        <v>333</v>
      </c>
      <c r="Q4" s="192" t="s">
        <v>36</v>
      </c>
      <c r="R4" s="445">
        <v>52671</v>
      </c>
      <c r="S4" s="445">
        <v>37338</v>
      </c>
      <c r="T4" s="445">
        <v>5291</v>
      </c>
      <c r="V4" s="445">
        <v>48512</v>
      </c>
      <c r="W4" s="445">
        <v>38243</v>
      </c>
      <c r="X4" s="445">
        <v>2419</v>
      </c>
      <c r="Z4" s="443">
        <v>41023</v>
      </c>
      <c r="AA4" s="443">
        <v>30846</v>
      </c>
      <c r="AB4" s="445">
        <v>4627</v>
      </c>
      <c r="AD4" s="445">
        <v>14991</v>
      </c>
      <c r="AE4" s="445">
        <v>12535</v>
      </c>
      <c r="AF4" s="445">
        <v>1163</v>
      </c>
      <c r="AH4" s="457" t="s">
        <v>334</v>
      </c>
      <c r="AI4" s="393">
        <v>67027</v>
      </c>
      <c r="AJ4" s="393">
        <v>45427</v>
      </c>
      <c r="AK4" s="393">
        <v>5592</v>
      </c>
      <c r="AL4" s="393">
        <v>66466</v>
      </c>
      <c r="AM4" s="393">
        <v>48948</v>
      </c>
      <c r="AN4" s="393">
        <v>2767</v>
      </c>
      <c r="AO4" s="393">
        <v>59823</v>
      </c>
      <c r="AP4" s="393">
        <v>44589</v>
      </c>
      <c r="AQ4" s="393">
        <v>5196</v>
      </c>
      <c r="AR4" s="393">
        <v>16881</v>
      </c>
      <c r="AS4" s="393">
        <v>13834</v>
      </c>
      <c r="AT4" s="393">
        <v>1428</v>
      </c>
      <c r="AU4" s="192" t="s">
        <v>335</v>
      </c>
    </row>
    <row r="5" spans="1:47" x14ac:dyDescent="0.15">
      <c r="A5" s="462" t="s">
        <v>40</v>
      </c>
      <c r="B5" s="167">
        <v>80</v>
      </c>
      <c r="C5" s="167">
        <v>68</v>
      </c>
      <c r="D5" s="167">
        <v>3</v>
      </c>
      <c r="E5" s="167">
        <v>71</v>
      </c>
      <c r="F5" s="167">
        <v>28</v>
      </c>
      <c r="G5" s="167">
        <v>43</v>
      </c>
      <c r="H5" s="478">
        <v>85</v>
      </c>
      <c r="I5" s="167">
        <v>60</v>
      </c>
      <c r="J5" s="167">
        <v>49</v>
      </c>
      <c r="K5" s="167">
        <v>4</v>
      </c>
      <c r="L5" s="167">
        <v>53</v>
      </c>
      <c r="M5" s="167">
        <v>28</v>
      </c>
      <c r="N5" s="167">
        <v>25</v>
      </c>
      <c r="O5" s="478">
        <v>81.666666666666671</v>
      </c>
      <c r="P5" s="199" t="s">
        <v>333</v>
      </c>
      <c r="Q5" s="192" t="s">
        <v>282</v>
      </c>
      <c r="R5" s="445">
        <v>14356</v>
      </c>
      <c r="S5" s="445">
        <v>8089</v>
      </c>
      <c r="T5" s="445">
        <v>301</v>
      </c>
      <c r="V5" s="445">
        <v>14280</v>
      </c>
      <c r="W5" s="445">
        <v>7977</v>
      </c>
      <c r="X5" s="445">
        <v>277</v>
      </c>
      <c r="Z5" s="443">
        <v>14269</v>
      </c>
      <c r="AA5" s="443">
        <v>9840</v>
      </c>
      <c r="AB5" s="446">
        <v>305</v>
      </c>
      <c r="AD5" s="445">
        <v>1732</v>
      </c>
      <c r="AE5" s="445">
        <v>1299</v>
      </c>
      <c r="AF5" s="445">
        <v>107</v>
      </c>
      <c r="AH5" s="431" t="s">
        <v>336</v>
      </c>
      <c r="AI5" s="391">
        <v>50693</v>
      </c>
      <c r="AJ5" s="391">
        <v>36960</v>
      </c>
      <c r="AK5" s="391">
        <v>5266</v>
      </c>
      <c r="AL5" s="391">
        <v>47592</v>
      </c>
      <c r="AM5" s="391">
        <v>37770</v>
      </c>
      <c r="AN5" s="391">
        <v>2389</v>
      </c>
      <c r="AO5" s="431">
        <v>51329</v>
      </c>
      <c r="AP5" s="431">
        <v>39622</v>
      </c>
      <c r="AQ5" s="392"/>
      <c r="AR5" s="431">
        <v>14688</v>
      </c>
      <c r="AS5" s="431">
        <v>12329</v>
      </c>
      <c r="AT5" s="392"/>
    </row>
    <row r="6" spans="1:47" x14ac:dyDescent="0.15">
      <c r="A6" s="462" t="s">
        <v>41</v>
      </c>
      <c r="B6" s="167">
        <v>17943</v>
      </c>
      <c r="C6" s="167">
        <v>14416</v>
      </c>
      <c r="D6" s="167">
        <v>1764</v>
      </c>
      <c r="E6" s="167">
        <v>16180</v>
      </c>
      <c r="F6" s="167">
        <v>6198</v>
      </c>
      <c r="G6" s="167">
        <v>9982</v>
      </c>
      <c r="H6" s="478">
        <v>80.343309368555978</v>
      </c>
      <c r="I6" s="167">
        <v>16058</v>
      </c>
      <c r="J6" s="167">
        <v>13977</v>
      </c>
      <c r="K6" s="167">
        <v>1000</v>
      </c>
      <c r="L6" s="167">
        <v>14977</v>
      </c>
      <c r="M6" s="167">
        <v>5992</v>
      </c>
      <c r="N6" s="167">
        <v>8985</v>
      </c>
      <c r="O6" s="478">
        <v>87.040727363308008</v>
      </c>
      <c r="Q6" s="192" t="s">
        <v>337</v>
      </c>
      <c r="V6" s="445" t="s">
        <v>338</v>
      </c>
      <c r="W6" s="445" t="s">
        <v>339</v>
      </c>
      <c r="X6" s="445" t="s">
        <v>340</v>
      </c>
      <c r="Z6" s="443">
        <v>4531</v>
      </c>
      <c r="AA6" s="443">
        <v>3903</v>
      </c>
      <c r="AB6" s="445">
        <v>264</v>
      </c>
      <c r="AH6" s="431" t="s">
        <v>341</v>
      </c>
      <c r="AI6" s="391">
        <v>11591</v>
      </c>
      <c r="AJ6" s="391">
        <v>7904</v>
      </c>
      <c r="AK6" s="391">
        <v>296</v>
      </c>
      <c r="AL6" s="431">
        <v>11739</v>
      </c>
      <c r="AM6" s="431">
        <v>7977</v>
      </c>
      <c r="AN6" s="431">
        <v>277</v>
      </c>
      <c r="AO6" s="431">
        <v>14269</v>
      </c>
      <c r="AP6" s="431">
        <v>9840</v>
      </c>
      <c r="AQ6" s="431"/>
      <c r="AR6" s="431">
        <v>1732</v>
      </c>
      <c r="AS6" s="431">
        <v>1299</v>
      </c>
      <c r="AT6" s="431"/>
    </row>
    <row r="7" spans="1:47" x14ac:dyDescent="0.15">
      <c r="A7" s="462" t="s">
        <v>42</v>
      </c>
      <c r="B7" s="167">
        <v>1704</v>
      </c>
      <c r="C7" s="167">
        <v>1344</v>
      </c>
      <c r="D7" s="167">
        <v>0</v>
      </c>
      <c r="E7" s="167">
        <v>1344</v>
      </c>
      <c r="F7" s="167">
        <v>538</v>
      </c>
      <c r="G7" s="167">
        <v>806</v>
      </c>
      <c r="H7" s="478">
        <v>78.873239436619713</v>
      </c>
      <c r="I7" s="167">
        <v>1144</v>
      </c>
      <c r="J7" s="167">
        <v>506</v>
      </c>
      <c r="K7" s="167">
        <v>0</v>
      </c>
      <c r="L7" s="167">
        <v>506</v>
      </c>
      <c r="M7" s="167">
        <v>147</v>
      </c>
      <c r="N7" s="167">
        <v>359</v>
      </c>
      <c r="O7" s="478">
        <v>44.230769230769226</v>
      </c>
      <c r="P7" s="199"/>
      <c r="Q7" s="192" t="s">
        <v>342</v>
      </c>
      <c r="AD7" s="445" t="s">
        <v>343</v>
      </c>
      <c r="AE7" s="445">
        <v>0</v>
      </c>
      <c r="AF7" s="445" t="s">
        <v>343</v>
      </c>
      <c r="AH7" s="431" t="s">
        <v>344</v>
      </c>
      <c r="AI7" s="431"/>
      <c r="AJ7" s="431"/>
      <c r="AK7" s="431"/>
      <c r="AL7" s="431">
        <v>3674</v>
      </c>
      <c r="AM7" s="431">
        <v>2728</v>
      </c>
      <c r="AN7" s="431">
        <v>71</v>
      </c>
      <c r="AO7" s="431">
        <v>4238</v>
      </c>
      <c r="AP7" s="431">
        <v>3724</v>
      </c>
      <c r="AQ7" s="431"/>
      <c r="AR7" s="431" t="s">
        <v>254</v>
      </c>
      <c r="AS7" s="431" t="s">
        <v>254</v>
      </c>
      <c r="AT7" s="431" t="s">
        <v>254</v>
      </c>
    </row>
    <row r="8" spans="1:47" x14ac:dyDescent="0.15">
      <c r="A8" s="462" t="s">
        <v>43</v>
      </c>
      <c r="B8" s="167">
        <v>1600</v>
      </c>
      <c r="C8" s="167">
        <v>1197</v>
      </c>
      <c r="D8" s="167">
        <v>12</v>
      </c>
      <c r="E8" s="167">
        <v>1209</v>
      </c>
      <c r="F8" s="167">
        <v>489</v>
      </c>
      <c r="G8" s="167">
        <v>720</v>
      </c>
      <c r="H8" s="478">
        <v>74.8125</v>
      </c>
      <c r="I8" s="167">
        <v>1502</v>
      </c>
      <c r="J8" s="167">
        <v>1231</v>
      </c>
      <c r="K8" s="167">
        <v>19</v>
      </c>
      <c r="L8" s="167">
        <v>1250</v>
      </c>
      <c r="M8" s="167">
        <v>455</v>
      </c>
      <c r="N8" s="167">
        <v>795</v>
      </c>
      <c r="O8" s="478">
        <v>81.957390146471383</v>
      </c>
      <c r="P8" s="199"/>
      <c r="R8" s="391">
        <f>R5+R4</f>
        <v>67027</v>
      </c>
      <c r="S8" s="391">
        <f>S5+S4</f>
        <v>45427</v>
      </c>
      <c r="T8" s="391">
        <f>T5+T4</f>
        <v>5592</v>
      </c>
      <c r="U8" s="391"/>
      <c r="V8" s="391">
        <f>V5+V4+3674</f>
        <v>66466</v>
      </c>
      <c r="W8" s="391">
        <f>W5+W4+2728</f>
        <v>48948</v>
      </c>
      <c r="X8" s="391">
        <f>X5+X4+71</f>
        <v>2767</v>
      </c>
      <c r="Y8" s="391"/>
      <c r="Z8" s="391">
        <f>Z5+Z4+Z6</f>
        <v>59823</v>
      </c>
      <c r="AA8" s="391">
        <f>AA5+AA4+AA6</f>
        <v>44589</v>
      </c>
      <c r="AB8" s="391">
        <f t="shared" ref="AB8" si="0">AB5+AB4+AB6</f>
        <v>5196</v>
      </c>
      <c r="AC8" s="391"/>
      <c r="AD8" s="391">
        <f>AD5+AD4+158</f>
        <v>16881</v>
      </c>
      <c r="AE8" s="391">
        <f t="shared" ref="AE8" si="1">AE5+AE4</f>
        <v>13834</v>
      </c>
      <c r="AF8" s="391">
        <f>AF5+AF4+158</f>
        <v>1428</v>
      </c>
      <c r="AH8" s="431" t="s">
        <v>345</v>
      </c>
      <c r="AI8" s="431"/>
      <c r="AJ8" s="431"/>
      <c r="AK8" s="431"/>
      <c r="AL8" s="431"/>
      <c r="AM8" s="431"/>
      <c r="AN8" s="431"/>
      <c r="AO8" s="431"/>
      <c r="AP8" s="431"/>
      <c r="AQ8" s="431"/>
      <c r="AR8" s="431">
        <v>0</v>
      </c>
      <c r="AS8" s="431">
        <v>0</v>
      </c>
      <c r="AT8" s="431"/>
    </row>
    <row r="9" spans="1:47" x14ac:dyDescent="0.15">
      <c r="A9" s="462" t="s">
        <v>44</v>
      </c>
      <c r="B9" s="167">
        <v>7051</v>
      </c>
      <c r="C9" s="167">
        <v>5296</v>
      </c>
      <c r="D9" s="167">
        <v>1114</v>
      </c>
      <c r="E9" s="167">
        <v>6410</v>
      </c>
      <c r="F9" s="167">
        <v>2059</v>
      </c>
      <c r="G9" s="167">
        <v>4351</v>
      </c>
      <c r="H9" s="478">
        <v>75.109913487448594</v>
      </c>
      <c r="I9" s="167">
        <v>6370</v>
      </c>
      <c r="J9" s="167">
        <v>5316</v>
      </c>
      <c r="K9" s="167">
        <v>155</v>
      </c>
      <c r="L9" s="167">
        <v>5471</v>
      </c>
      <c r="M9" s="167">
        <v>2150</v>
      </c>
      <c r="N9" s="167">
        <v>3321</v>
      </c>
      <c r="O9" s="478">
        <v>83.453689167974886</v>
      </c>
      <c r="P9" s="199"/>
      <c r="S9" s="398">
        <f>S8/R8*100</f>
        <v>67.774180554105058</v>
      </c>
      <c r="V9" s="199" t="s">
        <v>346</v>
      </c>
      <c r="W9" s="398">
        <f>W8/V8*100</f>
        <v>73.643667438991372</v>
      </c>
      <c r="AA9" s="398">
        <f>AA8/Z8*100</f>
        <v>74.534877889774833</v>
      </c>
      <c r="AD9" s="192" t="s">
        <v>347</v>
      </c>
      <c r="AE9" s="398">
        <f>AE8/AD8*100</f>
        <v>81.950121438303412</v>
      </c>
    </row>
    <row r="10" spans="1:47" x14ac:dyDescent="0.15">
      <c r="A10" s="462" t="s">
        <v>45</v>
      </c>
      <c r="B10" s="167">
        <v>1689</v>
      </c>
      <c r="C10" s="167">
        <v>1151</v>
      </c>
      <c r="D10" s="167">
        <v>163</v>
      </c>
      <c r="E10" s="167">
        <v>1314</v>
      </c>
      <c r="F10" s="167">
        <v>285</v>
      </c>
      <c r="G10" s="167">
        <v>1029</v>
      </c>
      <c r="H10" s="478">
        <v>68.146832445233869</v>
      </c>
      <c r="I10" s="167">
        <v>1324</v>
      </c>
      <c r="J10" s="167">
        <v>1053</v>
      </c>
      <c r="K10" s="167">
        <v>37</v>
      </c>
      <c r="L10" s="167">
        <v>1090</v>
      </c>
      <c r="M10" s="167">
        <v>527</v>
      </c>
      <c r="N10" s="167">
        <v>563</v>
      </c>
      <c r="O10" s="478">
        <v>79.531722054380666</v>
      </c>
      <c r="P10" s="199"/>
      <c r="AH10" s="457" t="s">
        <v>348</v>
      </c>
      <c r="AI10" s="479">
        <f>AI6+AI5</f>
        <v>62284</v>
      </c>
      <c r="AJ10" s="479">
        <f>AJ6+AJ5</f>
        <v>44864</v>
      </c>
      <c r="AK10" s="479">
        <f>AK6+AK5</f>
        <v>5562</v>
      </c>
      <c r="AL10" s="479">
        <f>AL6+AL5+AL7</f>
        <v>63005</v>
      </c>
      <c r="AM10" s="479">
        <f>AM6+AM5+AM7</f>
        <v>48475</v>
      </c>
      <c r="AN10" s="479">
        <f>AN6+AN5+AN7</f>
        <v>2737</v>
      </c>
      <c r="AO10" s="479">
        <f>AO6+AO5</f>
        <v>65598</v>
      </c>
      <c r="AP10" s="479">
        <f>AP6+AP5</f>
        <v>49462</v>
      </c>
      <c r="AQ10" s="479">
        <v>4842</v>
      </c>
      <c r="AR10" s="479">
        <f>AR6+AR5</f>
        <v>16420</v>
      </c>
      <c r="AS10" s="479">
        <f>AS6+AS5</f>
        <v>13628</v>
      </c>
      <c r="AT10" s="479">
        <v>1238</v>
      </c>
    </row>
    <row r="11" spans="1:47" x14ac:dyDescent="0.15">
      <c r="A11" s="462" t="s">
        <v>46</v>
      </c>
      <c r="B11" s="167">
        <v>878</v>
      </c>
      <c r="C11" s="167">
        <v>665</v>
      </c>
      <c r="D11" s="167">
        <v>146</v>
      </c>
      <c r="E11" s="167">
        <v>811</v>
      </c>
      <c r="F11" s="167">
        <v>269</v>
      </c>
      <c r="G11" s="167">
        <v>542</v>
      </c>
      <c r="H11" s="478">
        <v>75.740318906605921</v>
      </c>
      <c r="I11" s="167">
        <v>679</v>
      </c>
      <c r="J11" s="167">
        <v>536</v>
      </c>
      <c r="K11" s="167">
        <v>105</v>
      </c>
      <c r="L11" s="167">
        <v>641</v>
      </c>
      <c r="M11" s="167">
        <v>199</v>
      </c>
      <c r="N11" s="167">
        <v>442</v>
      </c>
      <c r="O11" s="478">
        <v>78.939617083946985</v>
      </c>
      <c r="P11" s="199"/>
      <c r="Q11" s="480" t="s">
        <v>349</v>
      </c>
      <c r="R11" s="481">
        <f>R8+V8+Z8+AD8</f>
        <v>210197</v>
      </c>
      <c r="S11" s="481">
        <f>S8+W8+AA8+AE8</f>
        <v>152798</v>
      </c>
      <c r="T11" s="481">
        <f>T8+X8+AB8+AF8</f>
        <v>14983</v>
      </c>
      <c r="U11" s="482"/>
      <c r="V11" s="481">
        <f>S11+T11</f>
        <v>167781</v>
      </c>
      <c r="AJ11" s="392">
        <f>AJ10/AI10*100</f>
        <v>72.031340312118687</v>
      </c>
      <c r="AM11" s="392">
        <f>AM10/AL10*100</f>
        <v>76.938338227124831</v>
      </c>
      <c r="AP11" s="392">
        <f>AP10/AO10*100</f>
        <v>75.401689075886452</v>
      </c>
      <c r="AQ11" s="392"/>
      <c r="AR11" s="392"/>
      <c r="AS11" s="392">
        <f>AS10/AR10*100</f>
        <v>82.996345919610221</v>
      </c>
    </row>
    <row r="12" spans="1:47" x14ac:dyDescent="0.15">
      <c r="A12" s="462" t="s">
        <v>47</v>
      </c>
      <c r="B12" s="167">
        <v>0</v>
      </c>
      <c r="C12" s="167">
        <v>0</v>
      </c>
      <c r="D12" s="167">
        <v>0</v>
      </c>
      <c r="E12" s="167">
        <v>0</v>
      </c>
      <c r="F12" s="167">
        <v>0</v>
      </c>
      <c r="G12" s="167">
        <v>0</v>
      </c>
      <c r="H12" s="478">
        <v>0</v>
      </c>
      <c r="I12" s="167">
        <v>3926</v>
      </c>
      <c r="J12" s="167">
        <v>3124</v>
      </c>
      <c r="K12" s="167">
        <v>0</v>
      </c>
      <c r="L12" s="167">
        <v>3124</v>
      </c>
      <c r="M12" s="167">
        <v>1080</v>
      </c>
      <c r="N12" s="167">
        <v>2044</v>
      </c>
      <c r="O12" s="478">
        <v>79.572083545593472</v>
      </c>
      <c r="P12" s="199"/>
      <c r="S12" s="392">
        <f>S11/R11*100</f>
        <v>72.692759649281385</v>
      </c>
      <c r="V12" s="392">
        <f>V11/R11*100</f>
        <v>79.820834740743209</v>
      </c>
      <c r="AH12" s="480" t="s">
        <v>349</v>
      </c>
      <c r="AI12" s="481">
        <f>AI10+AL10+AO10+AR10</f>
        <v>207307</v>
      </c>
      <c r="AJ12" s="481">
        <f>AJ10+AM10+AP10+AS10</f>
        <v>156429</v>
      </c>
      <c r="AK12" s="481">
        <f>AK10+AN10+AQ10+AT10</f>
        <v>14379</v>
      </c>
      <c r="AL12" s="481">
        <f>AK12+AJ12</f>
        <v>170808</v>
      </c>
    </row>
    <row r="13" spans="1:47" x14ac:dyDescent="0.15">
      <c r="A13" s="462" t="s">
        <v>48</v>
      </c>
      <c r="B13" s="167">
        <v>481</v>
      </c>
      <c r="C13" s="167">
        <v>296</v>
      </c>
      <c r="D13" s="167">
        <v>0</v>
      </c>
      <c r="E13" s="167">
        <v>296</v>
      </c>
      <c r="F13" s="167">
        <v>96</v>
      </c>
      <c r="G13" s="167">
        <v>200</v>
      </c>
      <c r="H13" s="478">
        <v>61.53846153846154</v>
      </c>
      <c r="I13" s="167">
        <v>311</v>
      </c>
      <c r="J13" s="167">
        <v>265</v>
      </c>
      <c r="K13" s="167">
        <v>0</v>
      </c>
      <c r="L13" s="167">
        <v>265</v>
      </c>
      <c r="M13" s="167">
        <v>124</v>
      </c>
      <c r="N13" s="167">
        <v>141</v>
      </c>
      <c r="O13" s="478">
        <v>85.20900321543408</v>
      </c>
      <c r="P13" s="199"/>
      <c r="S13" s="431" t="s">
        <v>350</v>
      </c>
      <c r="V13" s="431" t="s">
        <v>351</v>
      </c>
      <c r="AJ13" s="483">
        <f>AJ12/AI12*100</f>
        <v>75.457654589570055</v>
      </c>
      <c r="AK13" s="431"/>
      <c r="AL13" s="483">
        <f>AL12/AI12*100</f>
        <v>82.393744543117208</v>
      </c>
    </row>
    <row r="14" spans="1:47" ht="15.75" x14ac:dyDescent="0.15">
      <c r="A14" s="462" t="s">
        <v>49</v>
      </c>
      <c r="B14" s="167">
        <v>267</v>
      </c>
      <c r="C14" s="167">
        <v>190</v>
      </c>
      <c r="D14" s="167">
        <v>77</v>
      </c>
      <c r="E14" s="167">
        <v>267</v>
      </c>
      <c r="F14" s="167">
        <v>124</v>
      </c>
      <c r="G14" s="167">
        <v>143</v>
      </c>
      <c r="H14" s="478">
        <v>71.161048689138568</v>
      </c>
      <c r="I14" s="167">
        <v>367</v>
      </c>
      <c r="J14" s="167">
        <v>276</v>
      </c>
      <c r="K14" s="167">
        <v>13</v>
      </c>
      <c r="L14" s="167">
        <v>289</v>
      </c>
      <c r="M14" s="167">
        <v>109</v>
      </c>
      <c r="N14" s="167">
        <v>180</v>
      </c>
      <c r="O14" s="478">
        <v>75.204359673024527</v>
      </c>
      <c r="P14" s="199"/>
      <c r="Q14" s="356" t="s">
        <v>237</v>
      </c>
      <c r="AJ14" s="484" t="s">
        <v>350</v>
      </c>
      <c r="AL14" s="484" t="s">
        <v>351</v>
      </c>
    </row>
    <row r="15" spans="1:47" ht="15.75" x14ac:dyDescent="0.15">
      <c r="A15" s="462" t="s">
        <v>50</v>
      </c>
      <c r="B15" s="167">
        <v>138</v>
      </c>
      <c r="C15" s="167">
        <v>90</v>
      </c>
      <c r="D15" s="167">
        <v>32</v>
      </c>
      <c r="E15" s="167">
        <v>122</v>
      </c>
      <c r="F15" s="167">
        <v>9</v>
      </c>
      <c r="G15" s="167">
        <v>113</v>
      </c>
      <c r="H15" s="478">
        <v>65.217391304347828</v>
      </c>
      <c r="I15" s="167">
        <v>220</v>
      </c>
      <c r="J15" s="167">
        <v>155</v>
      </c>
      <c r="K15" s="167">
        <v>29</v>
      </c>
      <c r="L15" s="167">
        <v>184</v>
      </c>
      <c r="M15" s="167">
        <v>24</v>
      </c>
      <c r="N15" s="167">
        <v>160</v>
      </c>
      <c r="O15" s="478">
        <v>70.454545454545453</v>
      </c>
      <c r="P15" s="199"/>
      <c r="Q15" s="358"/>
    </row>
    <row r="16" spans="1:47" ht="15.75" x14ac:dyDescent="0.15">
      <c r="A16" s="462" t="s">
        <v>51</v>
      </c>
      <c r="B16" s="167">
        <v>3965</v>
      </c>
      <c r="C16" s="167">
        <v>2603</v>
      </c>
      <c r="D16" s="167">
        <v>735</v>
      </c>
      <c r="E16" s="167">
        <v>3338</v>
      </c>
      <c r="F16" s="167">
        <v>1022</v>
      </c>
      <c r="G16" s="167">
        <v>2316</v>
      </c>
      <c r="H16" s="478">
        <v>65.649432534678425</v>
      </c>
      <c r="I16" s="167">
        <v>3517</v>
      </c>
      <c r="J16" s="167">
        <v>2668</v>
      </c>
      <c r="K16" s="167">
        <v>435</v>
      </c>
      <c r="L16" s="167">
        <v>3103</v>
      </c>
      <c r="M16" s="167">
        <v>1297</v>
      </c>
      <c r="N16" s="167">
        <v>1806</v>
      </c>
      <c r="O16" s="478">
        <v>75.860108046630643</v>
      </c>
      <c r="P16" s="199"/>
      <c r="Q16" s="358" t="s">
        <v>238</v>
      </c>
      <c r="AJ16" s="192" t="s">
        <v>376</v>
      </c>
    </row>
    <row r="17" spans="1:17" ht="15.75" x14ac:dyDescent="0.15">
      <c r="A17" s="462" t="s">
        <v>52</v>
      </c>
      <c r="B17" s="167">
        <v>166</v>
      </c>
      <c r="C17" s="167">
        <v>128</v>
      </c>
      <c r="D17" s="167">
        <v>0</v>
      </c>
      <c r="E17" s="167">
        <v>128</v>
      </c>
      <c r="F17" s="167">
        <v>64</v>
      </c>
      <c r="G17" s="167">
        <v>64</v>
      </c>
      <c r="H17" s="478">
        <v>77.108433734939766</v>
      </c>
      <c r="I17" s="167">
        <v>83</v>
      </c>
      <c r="J17" s="167">
        <v>74</v>
      </c>
      <c r="K17" s="167">
        <v>0</v>
      </c>
      <c r="L17" s="167">
        <v>74</v>
      </c>
      <c r="M17" s="167">
        <v>27</v>
      </c>
      <c r="N17" s="167">
        <v>47</v>
      </c>
      <c r="O17" s="478">
        <v>89.156626506024097</v>
      </c>
      <c r="P17" s="199"/>
      <c r="Q17" s="358"/>
    </row>
    <row r="18" spans="1:17" ht="15.75" x14ac:dyDescent="0.15">
      <c r="A18" s="485" t="s">
        <v>53</v>
      </c>
      <c r="B18" s="425">
        <v>77</v>
      </c>
      <c r="C18" s="425">
        <v>0</v>
      </c>
      <c r="D18" s="425">
        <v>9</v>
      </c>
      <c r="E18" s="167">
        <v>9</v>
      </c>
      <c r="F18" s="167">
        <v>4</v>
      </c>
      <c r="G18" s="167">
        <v>5</v>
      </c>
      <c r="H18" s="478">
        <v>0</v>
      </c>
      <c r="I18" s="425">
        <v>24</v>
      </c>
      <c r="J18" s="425">
        <v>0</v>
      </c>
      <c r="K18" s="425">
        <v>0</v>
      </c>
      <c r="L18" s="167">
        <v>0</v>
      </c>
      <c r="M18" s="167">
        <v>0</v>
      </c>
      <c r="N18" s="167">
        <v>0</v>
      </c>
      <c r="O18" s="478">
        <v>0</v>
      </c>
      <c r="P18" s="199"/>
      <c r="Q18" s="358" t="s">
        <v>239</v>
      </c>
    </row>
    <row r="19" spans="1:17" ht="15.75" x14ac:dyDescent="0.15">
      <c r="A19" s="462" t="s">
        <v>54</v>
      </c>
      <c r="B19" s="167">
        <v>839</v>
      </c>
      <c r="C19" s="167">
        <v>624</v>
      </c>
      <c r="D19" s="167">
        <v>0</v>
      </c>
      <c r="E19" s="167">
        <v>624</v>
      </c>
      <c r="F19" s="167">
        <v>313</v>
      </c>
      <c r="G19" s="167">
        <v>311</v>
      </c>
      <c r="H19" s="478">
        <v>74.374255065554223</v>
      </c>
      <c r="I19" s="167">
        <v>84</v>
      </c>
      <c r="J19" s="167">
        <v>74</v>
      </c>
      <c r="K19" s="167">
        <v>0</v>
      </c>
      <c r="L19" s="167">
        <v>74</v>
      </c>
      <c r="M19" s="167">
        <v>30</v>
      </c>
      <c r="N19" s="167">
        <v>44</v>
      </c>
      <c r="O19" s="478">
        <v>88.095238095238088</v>
      </c>
      <c r="P19" s="199"/>
      <c r="Q19" s="358"/>
    </row>
    <row r="20" spans="1:17" ht="15.75" x14ac:dyDescent="0.15">
      <c r="A20" s="485" t="s">
        <v>55</v>
      </c>
      <c r="B20" s="425">
        <v>1462</v>
      </c>
      <c r="C20" s="425">
        <v>174</v>
      </c>
      <c r="D20" s="425">
        <v>7</v>
      </c>
      <c r="E20" s="167">
        <v>181</v>
      </c>
      <c r="F20" s="167">
        <v>84</v>
      </c>
      <c r="G20" s="167">
        <v>97</v>
      </c>
      <c r="H20" s="478">
        <v>11.901504787961697</v>
      </c>
      <c r="I20" s="425">
        <v>444</v>
      </c>
      <c r="J20" s="425">
        <v>204</v>
      </c>
      <c r="K20" s="425">
        <v>14</v>
      </c>
      <c r="L20" s="167">
        <v>218</v>
      </c>
      <c r="M20" s="167">
        <v>95</v>
      </c>
      <c r="N20" s="167">
        <v>123</v>
      </c>
      <c r="O20" s="478">
        <v>45.945945945945951</v>
      </c>
      <c r="P20" s="199"/>
      <c r="Q20" s="358" t="s">
        <v>240</v>
      </c>
    </row>
    <row r="21" spans="1:17" ht="15.75" x14ac:dyDescent="0.15">
      <c r="A21" s="486" t="s">
        <v>56</v>
      </c>
      <c r="B21" s="436">
        <v>0</v>
      </c>
      <c r="C21" s="436">
        <v>0</v>
      </c>
      <c r="D21" s="436">
        <v>0</v>
      </c>
      <c r="E21" s="436">
        <v>0</v>
      </c>
      <c r="F21" s="436">
        <v>0</v>
      </c>
      <c r="G21" s="436">
        <v>0</v>
      </c>
      <c r="H21" s="487">
        <v>0</v>
      </c>
      <c r="I21" s="436">
        <v>0</v>
      </c>
      <c r="J21" s="436">
        <v>0</v>
      </c>
      <c r="K21" s="436">
        <v>0</v>
      </c>
      <c r="L21" s="436">
        <v>0</v>
      </c>
      <c r="M21" s="436">
        <v>0</v>
      </c>
      <c r="N21" s="436">
        <v>0</v>
      </c>
      <c r="O21" s="487">
        <v>0</v>
      </c>
      <c r="P21" s="199"/>
      <c r="Q21" s="358"/>
    </row>
    <row r="22" spans="1:17" ht="15.75" x14ac:dyDescent="0.15">
      <c r="A22" s="462" t="s">
        <v>57</v>
      </c>
      <c r="B22" s="167">
        <v>201</v>
      </c>
      <c r="C22" s="167">
        <v>90</v>
      </c>
      <c r="D22" s="167">
        <v>42</v>
      </c>
      <c r="E22" s="167">
        <v>132</v>
      </c>
      <c r="F22" s="167">
        <v>64</v>
      </c>
      <c r="G22" s="167">
        <v>68</v>
      </c>
      <c r="H22" s="478">
        <v>44.776119402985074</v>
      </c>
      <c r="I22" s="167">
        <v>64</v>
      </c>
      <c r="J22" s="167">
        <v>64</v>
      </c>
      <c r="K22" s="167">
        <v>0</v>
      </c>
      <c r="L22" s="167">
        <v>64</v>
      </c>
      <c r="M22" s="167">
        <v>48</v>
      </c>
      <c r="N22" s="167">
        <v>0</v>
      </c>
      <c r="O22" s="478">
        <v>0</v>
      </c>
      <c r="P22" s="199"/>
      <c r="Q22" s="358" t="s">
        <v>241</v>
      </c>
    </row>
    <row r="23" spans="1:17" ht="15.75" x14ac:dyDescent="0.15">
      <c r="A23" s="462" t="s">
        <v>58</v>
      </c>
      <c r="B23" s="167">
        <v>8331</v>
      </c>
      <c r="C23" s="167">
        <v>4781</v>
      </c>
      <c r="D23" s="167">
        <v>0</v>
      </c>
      <c r="E23" s="167">
        <v>4781</v>
      </c>
      <c r="F23" s="167">
        <v>2324</v>
      </c>
      <c r="G23" s="167">
        <v>2457</v>
      </c>
      <c r="H23" s="478">
        <v>57.388068659224579</v>
      </c>
      <c r="I23" s="167">
        <v>6489</v>
      </c>
      <c r="J23" s="167">
        <v>4386</v>
      </c>
      <c r="K23" s="167">
        <v>0</v>
      </c>
      <c r="L23" s="167">
        <v>4386</v>
      </c>
      <c r="M23" s="167">
        <v>2321</v>
      </c>
      <c r="N23" s="167">
        <v>2065</v>
      </c>
      <c r="O23" s="478">
        <v>67.59130836800739</v>
      </c>
      <c r="P23" s="199"/>
      <c r="Q23" s="358"/>
    </row>
    <row r="24" spans="1:17" ht="15.75" x14ac:dyDescent="0.15">
      <c r="A24" s="485" t="s">
        <v>59</v>
      </c>
      <c r="B24" s="425">
        <v>439</v>
      </c>
      <c r="C24" s="425">
        <v>204</v>
      </c>
      <c r="D24" s="425">
        <v>9</v>
      </c>
      <c r="E24" s="167">
        <v>213</v>
      </c>
      <c r="F24" s="167">
        <v>95</v>
      </c>
      <c r="G24" s="167">
        <v>118</v>
      </c>
      <c r="H24" s="478">
        <v>46.469248291571752</v>
      </c>
      <c r="I24" s="425">
        <v>452</v>
      </c>
      <c r="J24" s="425">
        <v>269</v>
      </c>
      <c r="K24" s="425">
        <v>16</v>
      </c>
      <c r="L24" s="167">
        <v>285</v>
      </c>
      <c r="M24" s="167">
        <v>118</v>
      </c>
      <c r="N24" s="167">
        <v>166</v>
      </c>
      <c r="O24" s="478">
        <v>59.513274336283182</v>
      </c>
      <c r="P24" s="199"/>
      <c r="Q24" s="359" t="s">
        <v>242</v>
      </c>
    </row>
    <row r="25" spans="1:17" x14ac:dyDescent="0.15">
      <c r="A25" s="465" t="s">
        <v>60</v>
      </c>
      <c r="B25" s="445">
        <v>52671</v>
      </c>
      <c r="C25" s="445">
        <v>37338</v>
      </c>
      <c r="D25" s="445">
        <v>5291</v>
      </c>
      <c r="E25" s="444">
        <v>42629</v>
      </c>
      <c r="F25" s="444">
        <v>15981</v>
      </c>
      <c r="G25" s="444">
        <v>26648</v>
      </c>
      <c r="H25" s="488">
        <v>70.889104061058276</v>
      </c>
      <c r="I25" s="445">
        <v>48512</v>
      </c>
      <c r="J25" s="445">
        <v>38243</v>
      </c>
      <c r="K25" s="445">
        <v>2419</v>
      </c>
      <c r="L25" s="444">
        <v>40662</v>
      </c>
      <c r="M25" s="444">
        <v>16490</v>
      </c>
      <c r="N25" s="444">
        <v>24155</v>
      </c>
      <c r="O25" s="488">
        <v>78.832041556728228</v>
      </c>
      <c r="P25" s="391" t="s">
        <v>352</v>
      </c>
    </row>
    <row r="26" spans="1:17" x14ac:dyDescent="0.15">
      <c r="B26" s="393">
        <f>B23+B22+B19+B17+B16+B15+B14+B13+B11+B12+B10+B9+B8+B7+B6+B5+B4</f>
        <v>50693</v>
      </c>
      <c r="C26" s="393">
        <f>C23+C22+C19+C17+C16+C15+C14+C13+C11+C12+C10+C9+C8+C7+C6+C5+C4</f>
        <v>36960</v>
      </c>
      <c r="D26" s="393">
        <f>D23+D22+D19+D17+D16+D15+D14+D13+D11+D12+D10+D9+D8+D7+D6+D5+D4</f>
        <v>5266</v>
      </c>
      <c r="E26" s="199"/>
      <c r="F26" s="199"/>
      <c r="G26" s="199"/>
      <c r="H26" s="489">
        <f>C26/B26*100</f>
        <v>72.909474680922415</v>
      </c>
      <c r="I26" s="393">
        <f>I23+I22+I19+I17+I16+I15+I14+I13+I12+I11+I10+I9+I8+I7+I6+I5+I4</f>
        <v>47592</v>
      </c>
      <c r="J26" s="393">
        <f t="shared" ref="J26:K26" si="2">J23+J22+J19+J17+J16+J15+J14+J13+J12+J11+J10+J9+J8+J7+J6+J5+J4</f>
        <v>37770</v>
      </c>
      <c r="K26" s="393">
        <f t="shared" si="2"/>
        <v>2389</v>
      </c>
      <c r="L26" s="199"/>
      <c r="M26" s="199"/>
      <c r="N26" s="199"/>
      <c r="O26" s="489">
        <f>J26/I26*100</f>
        <v>79.362077660110941</v>
      </c>
    </row>
    <row r="27" spans="1:17" x14ac:dyDescent="0.15">
      <c r="O27" s="398"/>
    </row>
    <row r="28" spans="1:17" x14ac:dyDescent="0.15">
      <c r="A28" s="474" t="s">
        <v>353</v>
      </c>
    </row>
    <row r="30" spans="1:17" ht="90" x14ac:dyDescent="0.15">
      <c r="A30" s="475" t="s">
        <v>35</v>
      </c>
      <c r="B30" s="476" t="s">
        <v>354</v>
      </c>
      <c r="C30" s="477" t="s">
        <v>355</v>
      </c>
      <c r="D30" s="477" t="s">
        <v>356</v>
      </c>
      <c r="E30" s="164" t="s">
        <v>357</v>
      </c>
      <c r="F30" s="164" t="s">
        <v>358</v>
      </c>
      <c r="G30" s="164" t="s">
        <v>359</v>
      </c>
      <c r="H30" s="164" t="s">
        <v>317</v>
      </c>
      <c r="I30" s="476" t="s">
        <v>360</v>
      </c>
      <c r="J30" s="477" t="s">
        <v>361</v>
      </c>
      <c r="K30" s="477" t="s">
        <v>356</v>
      </c>
      <c r="L30" s="164" t="s">
        <v>362</v>
      </c>
      <c r="M30" s="164" t="s">
        <v>358</v>
      </c>
      <c r="N30" s="164" t="s">
        <v>359</v>
      </c>
      <c r="O30" s="164" t="s">
        <v>321</v>
      </c>
    </row>
    <row r="31" spans="1:17" x14ac:dyDescent="0.15">
      <c r="A31" s="485" t="s">
        <v>39</v>
      </c>
      <c r="B31" s="425">
        <v>2552</v>
      </c>
      <c r="C31" s="425">
        <v>0</v>
      </c>
      <c r="D31" s="425">
        <v>0</v>
      </c>
      <c r="E31" s="167">
        <v>0</v>
      </c>
      <c r="F31" s="167">
        <v>0</v>
      </c>
      <c r="G31" s="167">
        <v>0</v>
      </c>
      <c r="H31" s="478">
        <v>0</v>
      </c>
      <c r="I31" s="425">
        <v>2541</v>
      </c>
      <c r="J31" s="425">
        <v>0</v>
      </c>
      <c r="K31" s="425">
        <v>0</v>
      </c>
      <c r="L31" s="167">
        <v>0</v>
      </c>
      <c r="M31" s="167">
        <v>0</v>
      </c>
      <c r="N31" s="167">
        <v>0</v>
      </c>
      <c r="O31" s="478">
        <v>0</v>
      </c>
    </row>
    <row r="32" spans="1:17" x14ac:dyDescent="0.15">
      <c r="A32" s="462" t="s">
        <v>40</v>
      </c>
      <c r="B32" s="167">
        <v>51</v>
      </c>
      <c r="C32" s="167">
        <v>38</v>
      </c>
      <c r="D32" s="167">
        <v>0</v>
      </c>
      <c r="E32" s="167">
        <v>38</v>
      </c>
      <c r="F32" s="167">
        <v>6</v>
      </c>
      <c r="G32" s="167">
        <v>32</v>
      </c>
      <c r="H32" s="478">
        <v>74.509803921568633</v>
      </c>
      <c r="I32" s="167">
        <v>44</v>
      </c>
      <c r="J32" s="167">
        <v>38</v>
      </c>
      <c r="K32" s="167">
        <v>0</v>
      </c>
      <c r="L32" s="167">
        <v>38</v>
      </c>
      <c r="M32" s="167">
        <v>6</v>
      </c>
      <c r="N32" s="167">
        <v>32</v>
      </c>
      <c r="O32" s="478">
        <v>86.36363636363636</v>
      </c>
    </row>
    <row r="33" spans="1:15" x14ac:dyDescent="0.15">
      <c r="A33" s="462" t="s">
        <v>41</v>
      </c>
      <c r="B33" s="167">
        <v>1971</v>
      </c>
      <c r="C33" s="167">
        <v>1283</v>
      </c>
      <c r="D33" s="167">
        <v>0</v>
      </c>
      <c r="E33" s="167">
        <v>1283</v>
      </c>
      <c r="F33" s="167">
        <v>311</v>
      </c>
      <c r="G33" s="167">
        <v>972</v>
      </c>
      <c r="H33" s="478">
        <v>65.093860984271942</v>
      </c>
      <c r="I33" s="167">
        <v>1848</v>
      </c>
      <c r="J33" s="167">
        <v>1313</v>
      </c>
      <c r="K33" s="167">
        <v>0</v>
      </c>
      <c r="L33" s="167">
        <v>1313</v>
      </c>
      <c r="M33" s="167">
        <v>316</v>
      </c>
      <c r="N33" s="167">
        <v>997</v>
      </c>
      <c r="O33" s="478">
        <v>71.049783549783555</v>
      </c>
    </row>
    <row r="34" spans="1:15" x14ac:dyDescent="0.15">
      <c r="A34" s="462" t="s">
        <v>42</v>
      </c>
      <c r="B34" s="167">
        <v>0</v>
      </c>
      <c r="C34" s="167">
        <v>0</v>
      </c>
      <c r="D34" s="167">
        <v>0</v>
      </c>
      <c r="E34" s="167">
        <v>0</v>
      </c>
      <c r="F34" s="167">
        <v>0</v>
      </c>
      <c r="G34" s="167">
        <v>0</v>
      </c>
      <c r="H34" s="478">
        <v>0</v>
      </c>
      <c r="I34" s="167">
        <v>0</v>
      </c>
      <c r="J34" s="167">
        <v>0</v>
      </c>
      <c r="K34" s="167">
        <v>0</v>
      </c>
      <c r="L34" s="167">
        <v>0</v>
      </c>
      <c r="M34" s="167">
        <v>0</v>
      </c>
      <c r="N34" s="167">
        <v>0</v>
      </c>
      <c r="O34" s="478">
        <v>0</v>
      </c>
    </row>
    <row r="35" spans="1:15" x14ac:dyDescent="0.15">
      <c r="A35" s="462" t="s">
        <v>43</v>
      </c>
      <c r="B35" s="167">
        <v>0</v>
      </c>
      <c r="C35" s="167">
        <v>0</v>
      </c>
      <c r="D35" s="167">
        <v>0</v>
      </c>
      <c r="E35" s="167">
        <v>0</v>
      </c>
      <c r="F35" s="167">
        <v>0</v>
      </c>
      <c r="G35" s="167">
        <v>0</v>
      </c>
      <c r="H35" s="478">
        <v>0</v>
      </c>
      <c r="I35" s="167">
        <v>0</v>
      </c>
      <c r="J35" s="167">
        <v>0</v>
      </c>
      <c r="K35" s="167">
        <v>0</v>
      </c>
      <c r="L35" s="167">
        <v>0</v>
      </c>
      <c r="M35" s="167">
        <v>0</v>
      </c>
      <c r="N35" s="167">
        <v>0</v>
      </c>
      <c r="O35" s="478">
        <v>0</v>
      </c>
    </row>
    <row r="36" spans="1:15" x14ac:dyDescent="0.15">
      <c r="A36" s="462" t="s">
        <v>44</v>
      </c>
      <c r="B36" s="167">
        <v>430</v>
      </c>
      <c r="C36" s="167">
        <v>372</v>
      </c>
      <c r="D36" s="167">
        <v>0</v>
      </c>
      <c r="E36" s="167">
        <v>372</v>
      </c>
      <c r="F36" s="167">
        <v>0</v>
      </c>
      <c r="G36" s="167">
        <v>372</v>
      </c>
      <c r="H36" s="478">
        <v>86.511627906976742</v>
      </c>
      <c r="I36" s="167">
        <v>423</v>
      </c>
      <c r="J36" s="167">
        <v>364</v>
      </c>
      <c r="K36" s="167">
        <v>0</v>
      </c>
      <c r="L36" s="167">
        <v>364</v>
      </c>
      <c r="M36" s="167">
        <v>0</v>
      </c>
      <c r="N36" s="167">
        <v>364</v>
      </c>
      <c r="O36" s="478">
        <v>86.052009456264784</v>
      </c>
    </row>
    <row r="37" spans="1:15" x14ac:dyDescent="0.15">
      <c r="A37" s="462" t="s">
        <v>45</v>
      </c>
      <c r="B37" s="167">
        <v>62</v>
      </c>
      <c r="C37" s="167">
        <v>58</v>
      </c>
      <c r="D37" s="167">
        <v>0</v>
      </c>
      <c r="E37" s="167">
        <v>58</v>
      </c>
      <c r="F37" s="167">
        <v>0</v>
      </c>
      <c r="G37" s="167">
        <v>58</v>
      </c>
      <c r="H37" s="478">
        <v>93.548387096774192</v>
      </c>
      <c r="I37" s="167">
        <v>110</v>
      </c>
      <c r="J37" s="167">
        <v>74</v>
      </c>
      <c r="K37" s="167">
        <v>0</v>
      </c>
      <c r="L37" s="167">
        <v>74</v>
      </c>
      <c r="M37" s="167">
        <v>0</v>
      </c>
      <c r="N37" s="167">
        <v>74</v>
      </c>
      <c r="O37" s="478">
        <v>67.272727272727266</v>
      </c>
    </row>
    <row r="38" spans="1:15" x14ac:dyDescent="0.15">
      <c r="A38" s="462" t="s">
        <v>46</v>
      </c>
      <c r="B38" s="167">
        <v>721</v>
      </c>
      <c r="C38" s="167">
        <v>0</v>
      </c>
      <c r="D38" s="167">
        <v>0</v>
      </c>
      <c r="E38" s="167">
        <v>0</v>
      </c>
      <c r="F38" s="167">
        <v>0</v>
      </c>
      <c r="G38" s="167">
        <v>0</v>
      </c>
      <c r="H38" s="478">
        <v>0</v>
      </c>
      <c r="I38" s="167">
        <v>781</v>
      </c>
      <c r="J38" s="167">
        <v>0</v>
      </c>
      <c r="K38" s="167">
        <v>0</v>
      </c>
      <c r="L38" s="167">
        <v>0</v>
      </c>
      <c r="M38" s="167">
        <v>0</v>
      </c>
      <c r="N38" s="167">
        <v>0</v>
      </c>
      <c r="O38" s="478">
        <v>0</v>
      </c>
    </row>
    <row r="39" spans="1:15" x14ac:dyDescent="0.15">
      <c r="A39" s="462" t="s">
        <v>47</v>
      </c>
      <c r="B39" s="167">
        <v>2397</v>
      </c>
      <c r="C39" s="167">
        <v>1415</v>
      </c>
      <c r="D39" s="167">
        <v>0</v>
      </c>
      <c r="E39" s="167">
        <v>1415</v>
      </c>
      <c r="F39" s="167">
        <v>429</v>
      </c>
      <c r="G39" s="167">
        <v>986</v>
      </c>
      <c r="H39" s="478">
        <v>59.032123487692942</v>
      </c>
      <c r="I39" s="167">
        <v>3160</v>
      </c>
      <c r="J39" s="167">
        <v>1810</v>
      </c>
      <c r="K39" s="167">
        <v>0</v>
      </c>
      <c r="L39" s="167">
        <v>1810</v>
      </c>
      <c r="M39" s="167">
        <v>616</v>
      </c>
      <c r="N39" s="167">
        <v>1194</v>
      </c>
      <c r="O39" s="478">
        <v>0</v>
      </c>
    </row>
    <row r="40" spans="1:15" x14ac:dyDescent="0.15">
      <c r="A40" s="462" t="s">
        <v>48</v>
      </c>
      <c r="B40" s="167">
        <v>1236</v>
      </c>
      <c r="C40" s="167">
        <v>1001</v>
      </c>
      <c r="D40" s="167">
        <v>0</v>
      </c>
      <c r="E40" s="167">
        <v>1001</v>
      </c>
      <c r="F40" s="167">
        <v>605</v>
      </c>
      <c r="G40" s="167">
        <v>396</v>
      </c>
      <c r="H40" s="478">
        <v>80.98705501618123</v>
      </c>
      <c r="I40" s="167">
        <v>1021</v>
      </c>
      <c r="J40" s="167">
        <v>949</v>
      </c>
      <c r="K40" s="167">
        <v>0</v>
      </c>
      <c r="L40" s="167">
        <v>949</v>
      </c>
      <c r="M40" s="167">
        <v>567</v>
      </c>
      <c r="N40" s="167">
        <v>382</v>
      </c>
      <c r="O40" s="478">
        <v>92.948090107737514</v>
      </c>
    </row>
    <row r="41" spans="1:15" x14ac:dyDescent="0.15">
      <c r="A41" s="462" t="s">
        <v>49</v>
      </c>
      <c r="B41" s="167">
        <v>1051</v>
      </c>
      <c r="C41" s="167">
        <v>816</v>
      </c>
      <c r="D41" s="167">
        <v>122</v>
      </c>
      <c r="E41" s="167">
        <v>938</v>
      </c>
      <c r="F41" s="167">
        <v>322</v>
      </c>
      <c r="G41" s="167">
        <v>616</v>
      </c>
      <c r="H41" s="478">
        <v>77.640342530922936</v>
      </c>
      <c r="I41" s="167">
        <v>1135</v>
      </c>
      <c r="J41" s="167">
        <v>931</v>
      </c>
      <c r="K41" s="167">
        <v>74</v>
      </c>
      <c r="L41" s="167">
        <v>1005</v>
      </c>
      <c r="M41" s="167">
        <v>367</v>
      </c>
      <c r="N41" s="167">
        <v>638</v>
      </c>
      <c r="O41" s="478">
        <v>82.026431718061673</v>
      </c>
    </row>
    <row r="42" spans="1:15" x14ac:dyDescent="0.15">
      <c r="A42" s="462" t="s">
        <v>50</v>
      </c>
      <c r="B42" s="167">
        <v>1533</v>
      </c>
      <c r="C42" s="167">
        <v>1267</v>
      </c>
      <c r="D42" s="167">
        <v>138</v>
      </c>
      <c r="E42" s="167">
        <v>1405</v>
      </c>
      <c r="F42" s="167">
        <v>438</v>
      </c>
      <c r="G42" s="167">
        <v>967</v>
      </c>
      <c r="H42" s="478">
        <v>82.648401826484019</v>
      </c>
      <c r="I42" s="167">
        <v>1607</v>
      </c>
      <c r="J42" s="167">
        <v>1348</v>
      </c>
      <c r="K42" s="167">
        <v>175</v>
      </c>
      <c r="L42" s="167">
        <v>1523</v>
      </c>
      <c r="M42" s="167">
        <v>466</v>
      </c>
      <c r="N42" s="167">
        <v>1057</v>
      </c>
      <c r="O42" s="478">
        <v>83.883011823273179</v>
      </c>
    </row>
    <row r="43" spans="1:15" x14ac:dyDescent="0.15">
      <c r="A43" s="462" t="s">
        <v>51</v>
      </c>
      <c r="B43" s="167">
        <v>192</v>
      </c>
      <c r="C43" s="167">
        <v>112</v>
      </c>
      <c r="D43" s="167">
        <v>13</v>
      </c>
      <c r="E43" s="167">
        <v>125</v>
      </c>
      <c r="F43" s="167">
        <v>31</v>
      </c>
      <c r="G43" s="167">
        <v>94</v>
      </c>
      <c r="H43" s="478">
        <v>58.333333333333336</v>
      </c>
      <c r="I43" s="167">
        <v>114</v>
      </c>
      <c r="J43" s="167">
        <v>92</v>
      </c>
      <c r="K43" s="167">
        <v>22</v>
      </c>
      <c r="L43" s="167">
        <v>114</v>
      </c>
      <c r="M43" s="167">
        <v>38</v>
      </c>
      <c r="N43" s="167">
        <v>76</v>
      </c>
      <c r="O43" s="478">
        <v>80.701754385964904</v>
      </c>
    </row>
    <row r="44" spans="1:15" x14ac:dyDescent="0.15">
      <c r="A44" s="462" t="s">
        <v>52</v>
      </c>
      <c r="B44" s="167">
        <v>770</v>
      </c>
      <c r="C44" s="167">
        <v>583</v>
      </c>
      <c r="D44" s="167">
        <v>12</v>
      </c>
      <c r="E44" s="167">
        <v>595</v>
      </c>
      <c r="F44" s="167">
        <v>254</v>
      </c>
      <c r="G44" s="167">
        <v>341</v>
      </c>
      <c r="H44" s="478">
        <v>75.714285714285708</v>
      </c>
      <c r="I44" s="167">
        <v>1292</v>
      </c>
      <c r="J44" s="167">
        <v>865</v>
      </c>
      <c r="K44" s="167">
        <v>6</v>
      </c>
      <c r="L44" s="167">
        <v>871</v>
      </c>
      <c r="M44" s="167">
        <v>366</v>
      </c>
      <c r="N44" s="167">
        <v>505</v>
      </c>
      <c r="O44" s="478">
        <v>66.950464396284829</v>
      </c>
    </row>
    <row r="45" spans="1:15" x14ac:dyDescent="0.15">
      <c r="A45" s="485" t="s">
        <v>53</v>
      </c>
      <c r="B45" s="425">
        <v>213</v>
      </c>
      <c r="C45" s="425">
        <v>185</v>
      </c>
      <c r="D45" s="425">
        <v>5</v>
      </c>
      <c r="E45" s="167">
        <v>190</v>
      </c>
      <c r="F45" s="167">
        <v>54</v>
      </c>
      <c r="G45" s="167">
        <v>136</v>
      </c>
      <c r="H45" s="478">
        <v>86.854460093896719</v>
      </c>
      <c r="I45" s="167">
        <v>0</v>
      </c>
      <c r="J45" s="167">
        <v>0</v>
      </c>
      <c r="K45" s="167">
        <v>0</v>
      </c>
      <c r="L45" s="167">
        <v>0</v>
      </c>
      <c r="M45" s="167">
        <v>0</v>
      </c>
      <c r="N45" s="167">
        <v>0</v>
      </c>
      <c r="O45" s="478">
        <v>0</v>
      </c>
    </row>
    <row r="46" spans="1:15" x14ac:dyDescent="0.15">
      <c r="A46" s="462" t="s">
        <v>54</v>
      </c>
      <c r="B46" s="167">
        <v>844</v>
      </c>
      <c r="C46" s="167">
        <v>687</v>
      </c>
      <c r="D46" s="167">
        <v>11</v>
      </c>
      <c r="E46" s="167">
        <v>698</v>
      </c>
      <c r="F46" s="167">
        <v>35</v>
      </c>
      <c r="G46" s="167">
        <v>663</v>
      </c>
      <c r="H46" s="478">
        <v>81.39810426540285</v>
      </c>
      <c r="I46" s="167">
        <v>0</v>
      </c>
      <c r="J46" s="167">
        <v>0</v>
      </c>
      <c r="K46" s="167">
        <v>0</v>
      </c>
      <c r="L46" s="167">
        <v>0</v>
      </c>
      <c r="M46" s="167">
        <v>0</v>
      </c>
      <c r="N46" s="167">
        <v>0</v>
      </c>
      <c r="O46" s="478">
        <v>0</v>
      </c>
    </row>
    <row r="47" spans="1:15" x14ac:dyDescent="0.15">
      <c r="A47" s="485" t="s">
        <v>55</v>
      </c>
      <c r="B47" s="167">
        <v>0</v>
      </c>
      <c r="C47" s="167">
        <v>0</v>
      </c>
      <c r="D47" s="167">
        <v>0</v>
      </c>
      <c r="E47" s="167">
        <v>0</v>
      </c>
      <c r="F47" s="167">
        <v>0</v>
      </c>
      <c r="G47" s="167">
        <v>0</v>
      </c>
      <c r="H47" s="478">
        <v>0</v>
      </c>
      <c r="I47" s="167">
        <v>0</v>
      </c>
      <c r="J47" s="167">
        <v>0</v>
      </c>
      <c r="K47" s="167">
        <v>0</v>
      </c>
      <c r="L47" s="167">
        <v>0</v>
      </c>
      <c r="M47" s="167">
        <v>0</v>
      </c>
      <c r="N47" s="167">
        <v>0</v>
      </c>
      <c r="O47" s="478">
        <v>0</v>
      </c>
    </row>
    <row r="48" spans="1:15" x14ac:dyDescent="0.15">
      <c r="A48" s="462" t="s">
        <v>56</v>
      </c>
      <c r="B48" s="167">
        <v>0</v>
      </c>
      <c r="C48" s="167">
        <v>0</v>
      </c>
      <c r="D48" s="167">
        <v>0</v>
      </c>
      <c r="E48" s="167">
        <v>0</v>
      </c>
      <c r="F48" s="167">
        <v>0</v>
      </c>
      <c r="G48" s="167">
        <v>0</v>
      </c>
      <c r="H48" s="478">
        <v>0</v>
      </c>
      <c r="I48" s="167">
        <v>0</v>
      </c>
      <c r="J48" s="167">
        <v>0</v>
      </c>
      <c r="K48" s="167">
        <v>0</v>
      </c>
      <c r="L48" s="167">
        <v>0</v>
      </c>
      <c r="M48" s="167">
        <v>0</v>
      </c>
      <c r="N48" s="167">
        <v>0</v>
      </c>
      <c r="O48" s="478">
        <v>0</v>
      </c>
    </row>
    <row r="49" spans="1:15" x14ac:dyDescent="0.15">
      <c r="A49" s="462" t="s">
        <v>57</v>
      </c>
      <c r="B49" s="167">
        <v>0</v>
      </c>
      <c r="C49" s="167">
        <v>0</v>
      </c>
      <c r="D49" s="167">
        <v>0</v>
      </c>
      <c r="E49" s="167">
        <v>0</v>
      </c>
      <c r="F49" s="167">
        <v>0</v>
      </c>
      <c r="G49" s="167">
        <v>0</v>
      </c>
      <c r="H49" s="478">
        <v>0</v>
      </c>
      <c r="I49" s="167">
        <v>0</v>
      </c>
      <c r="J49" s="167">
        <v>0</v>
      </c>
      <c r="K49" s="167">
        <v>0</v>
      </c>
      <c r="L49" s="167">
        <v>0</v>
      </c>
      <c r="M49" s="167">
        <v>0</v>
      </c>
      <c r="N49" s="167">
        <v>0</v>
      </c>
      <c r="O49" s="478">
        <v>0</v>
      </c>
    </row>
    <row r="50" spans="1:15" x14ac:dyDescent="0.15">
      <c r="A50" s="462" t="s">
        <v>58</v>
      </c>
      <c r="B50" s="167">
        <v>333</v>
      </c>
      <c r="C50" s="167">
        <v>272</v>
      </c>
      <c r="D50" s="167">
        <v>0</v>
      </c>
      <c r="E50" s="167">
        <v>272</v>
      </c>
      <c r="F50" s="167">
        <v>218</v>
      </c>
      <c r="G50" s="167">
        <v>54</v>
      </c>
      <c r="H50" s="478">
        <v>81.681681681681681</v>
      </c>
      <c r="I50" s="167">
        <v>204</v>
      </c>
      <c r="J50" s="167">
        <v>193</v>
      </c>
      <c r="K50" s="167">
        <v>0</v>
      </c>
      <c r="L50" s="167">
        <v>193</v>
      </c>
      <c r="M50" s="167">
        <v>170</v>
      </c>
      <c r="N50" s="167">
        <v>23</v>
      </c>
      <c r="O50" s="478">
        <v>94.607843137254903</v>
      </c>
    </row>
    <row r="51" spans="1:15" x14ac:dyDescent="0.15">
      <c r="A51" s="485" t="s">
        <v>59</v>
      </c>
      <c r="B51" s="167">
        <v>0</v>
      </c>
      <c r="C51" s="167">
        <v>0</v>
      </c>
      <c r="D51" s="167">
        <v>0</v>
      </c>
      <c r="E51" s="167">
        <v>0</v>
      </c>
      <c r="F51" s="167">
        <v>0</v>
      </c>
      <c r="G51" s="167">
        <v>0</v>
      </c>
      <c r="H51" s="478">
        <v>0</v>
      </c>
      <c r="I51" s="167">
        <v>0</v>
      </c>
      <c r="J51" s="167">
        <v>0</v>
      </c>
      <c r="K51" s="167">
        <v>0</v>
      </c>
      <c r="L51" s="167">
        <v>0</v>
      </c>
      <c r="M51" s="167">
        <v>0</v>
      </c>
      <c r="N51" s="167">
        <v>0</v>
      </c>
      <c r="O51" s="478">
        <v>0</v>
      </c>
    </row>
    <row r="52" spans="1:15" x14ac:dyDescent="0.15">
      <c r="A52" s="465" t="s">
        <v>60</v>
      </c>
      <c r="B52" s="445">
        <v>14356</v>
      </c>
      <c r="C52" s="445">
        <v>8089</v>
      </c>
      <c r="D52" s="445">
        <v>301</v>
      </c>
      <c r="E52" s="444">
        <v>8390</v>
      </c>
      <c r="F52" s="444">
        <v>2703</v>
      </c>
      <c r="G52" s="444">
        <v>5687</v>
      </c>
      <c r="H52" s="488">
        <v>56.345778768459176</v>
      </c>
      <c r="I52" s="445">
        <v>14280</v>
      </c>
      <c r="J52" s="445">
        <v>7977</v>
      </c>
      <c r="K52" s="445">
        <v>277</v>
      </c>
      <c r="L52" s="444">
        <v>8254</v>
      </c>
      <c r="M52" s="444">
        <v>2912</v>
      </c>
      <c r="N52" s="444">
        <v>5342</v>
      </c>
      <c r="O52" s="488">
        <v>55.861344537815128</v>
      </c>
    </row>
    <row r="53" spans="1:15" x14ac:dyDescent="0.15">
      <c r="B53" s="393">
        <f>B50+B46+B44+B43+B42+B41+B40+B39+B38+B37+B36+B33+B32</f>
        <v>11591</v>
      </c>
      <c r="C53" s="393">
        <f t="shared" ref="C53:K53" si="3">C50+C46+C44+C43+C42+C41+C40+C39+C38+C37+C36+C33+C32</f>
        <v>7904</v>
      </c>
      <c r="D53" s="393">
        <f t="shared" si="3"/>
        <v>296</v>
      </c>
      <c r="E53" s="453"/>
      <c r="F53" s="453"/>
      <c r="G53" s="453"/>
      <c r="H53" s="489">
        <f>C53/B53*100</f>
        <v>68.190837718919852</v>
      </c>
      <c r="I53" s="393">
        <f t="shared" si="3"/>
        <v>11739</v>
      </c>
      <c r="J53" s="393">
        <f t="shared" si="3"/>
        <v>7977</v>
      </c>
      <c r="K53" s="393">
        <f t="shared" si="3"/>
        <v>277</v>
      </c>
      <c r="L53" s="453"/>
      <c r="M53" s="453"/>
      <c r="N53" s="453"/>
      <c r="O53" s="490">
        <f>J53/I53*100</f>
        <v>67.952977255302841</v>
      </c>
    </row>
    <row r="55" spans="1:15" x14ac:dyDescent="0.15">
      <c r="A55" s="491" t="s">
        <v>363</v>
      </c>
    </row>
    <row r="57" spans="1:15" ht="78.75" x14ac:dyDescent="0.15">
      <c r="A57" s="475" t="s">
        <v>35</v>
      </c>
      <c r="B57" s="476" t="s">
        <v>318</v>
      </c>
      <c r="C57" s="477" t="s">
        <v>319</v>
      </c>
      <c r="D57" s="164" t="s">
        <v>313</v>
      </c>
      <c r="E57" s="164" t="s">
        <v>320</v>
      </c>
      <c r="F57" s="164" t="s">
        <v>315</v>
      </c>
      <c r="G57" s="164" t="s">
        <v>316</v>
      </c>
      <c r="H57" s="164" t="s">
        <v>321</v>
      </c>
    </row>
    <row r="58" spans="1:15" x14ac:dyDescent="0.15">
      <c r="A58" s="462" t="s">
        <v>39</v>
      </c>
      <c r="B58" s="167">
        <v>34</v>
      </c>
      <c r="C58" s="492" t="s">
        <v>364</v>
      </c>
      <c r="D58" s="433" t="s">
        <v>364</v>
      </c>
      <c r="E58" s="433" t="s">
        <v>364</v>
      </c>
      <c r="F58" s="433" t="s">
        <v>364</v>
      </c>
      <c r="G58" s="433" t="s">
        <v>364</v>
      </c>
      <c r="H58" s="433" t="s">
        <v>364</v>
      </c>
    </row>
    <row r="59" spans="1:15" x14ac:dyDescent="0.15">
      <c r="A59" s="462" t="s">
        <v>40</v>
      </c>
      <c r="B59" s="167">
        <v>0</v>
      </c>
      <c r="C59" s="167">
        <v>0</v>
      </c>
      <c r="D59" s="167">
        <v>0</v>
      </c>
      <c r="E59" s="167">
        <v>0</v>
      </c>
      <c r="F59" s="167">
        <v>0</v>
      </c>
      <c r="G59" s="167">
        <v>0</v>
      </c>
      <c r="H59" s="478">
        <v>0</v>
      </c>
    </row>
    <row r="60" spans="1:15" x14ac:dyDescent="0.15">
      <c r="A60" s="462" t="s">
        <v>41</v>
      </c>
      <c r="B60" s="167">
        <v>0</v>
      </c>
      <c r="C60" s="167">
        <v>0</v>
      </c>
      <c r="D60" s="167">
        <v>0</v>
      </c>
      <c r="E60" s="167">
        <v>0</v>
      </c>
      <c r="F60" s="167">
        <v>0</v>
      </c>
      <c r="G60" s="167">
        <v>0</v>
      </c>
      <c r="H60" s="478">
        <v>0</v>
      </c>
    </row>
    <row r="61" spans="1:15" x14ac:dyDescent="0.15">
      <c r="A61" s="462" t="s">
        <v>42</v>
      </c>
      <c r="B61" s="167">
        <v>0</v>
      </c>
      <c r="C61" s="167">
        <v>0</v>
      </c>
      <c r="D61" s="167">
        <v>0</v>
      </c>
      <c r="E61" s="167">
        <v>0</v>
      </c>
      <c r="F61" s="167">
        <v>0</v>
      </c>
      <c r="G61" s="167">
        <v>0</v>
      </c>
      <c r="H61" s="478">
        <v>0</v>
      </c>
    </row>
    <row r="62" spans="1:15" x14ac:dyDescent="0.15">
      <c r="A62" s="462" t="s">
        <v>43</v>
      </c>
      <c r="B62" s="167">
        <v>0</v>
      </c>
      <c r="C62" s="167">
        <v>0</v>
      </c>
      <c r="D62" s="167">
        <v>0</v>
      </c>
      <c r="E62" s="167">
        <v>0</v>
      </c>
      <c r="F62" s="167">
        <v>0</v>
      </c>
      <c r="G62" s="167">
        <v>0</v>
      </c>
      <c r="H62" s="478">
        <v>0</v>
      </c>
    </row>
    <row r="63" spans="1:15" x14ac:dyDescent="0.15">
      <c r="A63" s="462" t="s">
        <v>44</v>
      </c>
      <c r="B63" s="167">
        <v>0</v>
      </c>
      <c r="C63" s="167">
        <v>0</v>
      </c>
      <c r="D63" s="167">
        <v>0</v>
      </c>
      <c r="E63" s="167">
        <v>0</v>
      </c>
      <c r="F63" s="167">
        <v>0</v>
      </c>
      <c r="G63" s="167">
        <v>0</v>
      </c>
      <c r="H63" s="478">
        <v>0</v>
      </c>
    </row>
    <row r="64" spans="1:15" x14ac:dyDescent="0.15">
      <c r="A64" s="462" t="s">
        <v>45</v>
      </c>
      <c r="B64" s="167">
        <v>0</v>
      </c>
      <c r="C64" s="167">
        <v>0</v>
      </c>
      <c r="D64" s="167">
        <v>0</v>
      </c>
      <c r="E64" s="167">
        <v>0</v>
      </c>
      <c r="F64" s="167">
        <v>0</v>
      </c>
      <c r="G64" s="167">
        <v>0</v>
      </c>
      <c r="H64" s="478">
        <v>0</v>
      </c>
    </row>
    <row r="65" spans="1:9" x14ac:dyDescent="0.15">
      <c r="A65" s="462" t="s">
        <v>46</v>
      </c>
      <c r="B65" s="167">
        <v>0</v>
      </c>
      <c r="C65" s="167">
        <v>0</v>
      </c>
      <c r="D65" s="167">
        <v>0</v>
      </c>
      <c r="E65" s="167">
        <v>0</v>
      </c>
      <c r="F65" s="167">
        <v>0</v>
      </c>
      <c r="G65" s="167">
        <v>0</v>
      </c>
      <c r="H65" s="478">
        <v>0</v>
      </c>
    </row>
    <row r="66" spans="1:9" x14ac:dyDescent="0.15">
      <c r="A66" s="462" t="s">
        <v>47</v>
      </c>
      <c r="B66" s="167">
        <v>0</v>
      </c>
      <c r="C66" s="167">
        <v>0</v>
      </c>
      <c r="D66" s="167">
        <v>0</v>
      </c>
      <c r="E66" s="167">
        <v>0</v>
      </c>
      <c r="F66" s="167">
        <v>0</v>
      </c>
      <c r="G66" s="167">
        <v>0</v>
      </c>
      <c r="H66" s="478">
        <v>0</v>
      </c>
    </row>
    <row r="67" spans="1:9" x14ac:dyDescent="0.15">
      <c r="A67" s="462" t="s">
        <v>48</v>
      </c>
      <c r="B67" s="167">
        <v>0</v>
      </c>
      <c r="C67" s="167">
        <v>0</v>
      </c>
      <c r="D67" s="167">
        <v>0</v>
      </c>
      <c r="E67" s="167">
        <v>0</v>
      </c>
      <c r="F67" s="167">
        <v>0</v>
      </c>
      <c r="G67" s="167">
        <v>0</v>
      </c>
      <c r="H67" s="478">
        <v>0</v>
      </c>
    </row>
    <row r="68" spans="1:9" x14ac:dyDescent="0.15">
      <c r="A68" s="462" t="s">
        <v>49</v>
      </c>
      <c r="B68" s="167">
        <v>0</v>
      </c>
      <c r="C68" s="167">
        <v>0</v>
      </c>
      <c r="D68" s="167">
        <v>0</v>
      </c>
      <c r="E68" s="167">
        <v>0</v>
      </c>
      <c r="F68" s="167">
        <v>0</v>
      </c>
      <c r="G68" s="167">
        <v>0</v>
      </c>
      <c r="H68" s="478">
        <v>0</v>
      </c>
    </row>
    <row r="69" spans="1:9" x14ac:dyDescent="0.15">
      <c r="A69" s="462" t="s">
        <v>50</v>
      </c>
      <c r="B69" s="167">
        <v>0</v>
      </c>
      <c r="C69" s="167">
        <v>0</v>
      </c>
      <c r="D69" s="167">
        <v>0</v>
      </c>
      <c r="E69" s="167">
        <v>0</v>
      </c>
      <c r="F69" s="167">
        <v>0</v>
      </c>
      <c r="G69" s="167">
        <v>0</v>
      </c>
      <c r="H69" s="478">
        <v>0</v>
      </c>
    </row>
    <row r="70" spans="1:9" x14ac:dyDescent="0.15">
      <c r="A70" s="462" t="s">
        <v>51</v>
      </c>
      <c r="B70" s="167">
        <v>0</v>
      </c>
      <c r="C70" s="167">
        <v>0</v>
      </c>
      <c r="D70" s="167">
        <v>0</v>
      </c>
      <c r="E70" s="167">
        <v>0</v>
      </c>
      <c r="F70" s="167">
        <v>0</v>
      </c>
      <c r="G70" s="167">
        <v>0</v>
      </c>
      <c r="H70" s="478">
        <v>0</v>
      </c>
    </row>
    <row r="71" spans="1:9" x14ac:dyDescent="0.15">
      <c r="A71" s="462" t="s">
        <v>52</v>
      </c>
      <c r="B71" s="167">
        <v>0</v>
      </c>
      <c r="C71" s="167">
        <v>0</v>
      </c>
      <c r="D71" s="167">
        <v>0</v>
      </c>
      <c r="E71" s="167">
        <v>0</v>
      </c>
      <c r="F71" s="167">
        <v>0</v>
      </c>
      <c r="G71" s="167">
        <v>0</v>
      </c>
      <c r="H71" s="478">
        <v>0</v>
      </c>
    </row>
    <row r="72" spans="1:9" x14ac:dyDescent="0.15">
      <c r="A72" s="485" t="s">
        <v>53</v>
      </c>
      <c r="B72" s="167">
        <v>0</v>
      </c>
      <c r="C72" s="167">
        <v>0</v>
      </c>
      <c r="D72" s="167">
        <v>0</v>
      </c>
      <c r="E72" s="167">
        <v>0</v>
      </c>
      <c r="F72" s="167">
        <v>0</v>
      </c>
      <c r="G72" s="167">
        <v>0</v>
      </c>
      <c r="H72" s="478">
        <v>0</v>
      </c>
    </row>
    <row r="73" spans="1:9" x14ac:dyDescent="0.15">
      <c r="A73" s="462" t="s">
        <v>54</v>
      </c>
      <c r="B73" s="167">
        <v>3640</v>
      </c>
      <c r="C73" s="167">
        <v>2728</v>
      </c>
      <c r="D73" s="167">
        <v>71</v>
      </c>
      <c r="E73" s="167">
        <v>2799</v>
      </c>
      <c r="F73" s="167">
        <v>1041</v>
      </c>
      <c r="G73" s="167">
        <v>1693</v>
      </c>
      <c r="H73" s="493">
        <v>74.945054945054906</v>
      </c>
      <c r="I73" s="398">
        <f>C73/B73*100</f>
        <v>74.945054945054949</v>
      </c>
    </row>
    <row r="74" spans="1:9" x14ac:dyDescent="0.15">
      <c r="A74" s="485" t="s">
        <v>55</v>
      </c>
      <c r="B74" s="167">
        <v>0</v>
      </c>
      <c r="C74" s="167">
        <v>0</v>
      </c>
      <c r="D74" s="167">
        <v>0</v>
      </c>
      <c r="E74" s="167">
        <v>0</v>
      </c>
      <c r="F74" s="167">
        <v>0</v>
      </c>
      <c r="G74" s="167">
        <v>0</v>
      </c>
      <c r="H74" s="478">
        <v>0</v>
      </c>
    </row>
    <row r="75" spans="1:9" x14ac:dyDescent="0.15">
      <c r="A75" s="462" t="s">
        <v>56</v>
      </c>
      <c r="B75" s="167">
        <v>0</v>
      </c>
      <c r="C75" s="167">
        <v>0</v>
      </c>
      <c r="D75" s="167">
        <v>0</v>
      </c>
      <c r="E75" s="167">
        <v>0</v>
      </c>
      <c r="F75" s="167">
        <v>0</v>
      </c>
      <c r="G75" s="167">
        <v>0</v>
      </c>
      <c r="H75" s="478">
        <v>0</v>
      </c>
    </row>
    <row r="76" spans="1:9" x14ac:dyDescent="0.15">
      <c r="A76" s="462" t="s">
        <v>57</v>
      </c>
      <c r="B76" s="167">
        <v>0</v>
      </c>
      <c r="C76" s="167">
        <v>0</v>
      </c>
      <c r="D76" s="167">
        <v>0</v>
      </c>
      <c r="E76" s="167">
        <v>0</v>
      </c>
      <c r="F76" s="167">
        <v>0</v>
      </c>
      <c r="G76" s="167">
        <v>0</v>
      </c>
      <c r="H76" s="478">
        <v>0</v>
      </c>
    </row>
    <row r="77" spans="1:9" x14ac:dyDescent="0.15">
      <c r="A77" s="462" t="s">
        <v>58</v>
      </c>
      <c r="B77" s="167">
        <v>0</v>
      </c>
      <c r="C77" s="167">
        <v>0</v>
      </c>
      <c r="D77" s="167">
        <v>0</v>
      </c>
      <c r="E77" s="167">
        <v>0</v>
      </c>
      <c r="F77" s="167">
        <v>0</v>
      </c>
      <c r="G77" s="167">
        <v>0</v>
      </c>
      <c r="H77" s="478">
        <v>0</v>
      </c>
    </row>
    <row r="78" spans="1:9" x14ac:dyDescent="0.15">
      <c r="A78" s="485" t="s">
        <v>59</v>
      </c>
      <c r="B78" s="167">
        <v>0</v>
      </c>
      <c r="C78" s="167">
        <v>0</v>
      </c>
      <c r="D78" s="167">
        <v>0</v>
      </c>
      <c r="E78" s="167">
        <v>0</v>
      </c>
      <c r="F78" s="167">
        <v>0</v>
      </c>
      <c r="G78" s="167">
        <v>0</v>
      </c>
      <c r="H78" s="478">
        <v>0</v>
      </c>
    </row>
    <row r="79" spans="1:9" x14ac:dyDescent="0.15">
      <c r="A79" s="465" t="s">
        <v>60</v>
      </c>
      <c r="B79" s="445">
        <v>3674</v>
      </c>
      <c r="C79" s="445">
        <v>2728</v>
      </c>
      <c r="D79" s="445">
        <v>71</v>
      </c>
      <c r="E79" s="444">
        <v>2799</v>
      </c>
      <c r="F79" s="444">
        <v>1041</v>
      </c>
      <c r="G79" s="444">
        <v>1693</v>
      </c>
      <c r="H79" s="488">
        <v>74.251497005988014</v>
      </c>
    </row>
  </sheetData>
  <mergeCells count="4">
    <mergeCell ref="AI2:AK2"/>
    <mergeCell ref="AL2:AN2"/>
    <mergeCell ref="AO2:AQ2"/>
    <mergeCell ref="AR2:AT2"/>
  </mergeCells>
  <pageMargins left="0.25" right="0.25" top="0.75" bottom="0.75" header="0.3" footer="0.3"/>
  <pageSetup paperSize="9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FE58E-9396-49AB-B692-79D08872763A}">
  <sheetPr>
    <tabColor theme="8" tint="0.39997558519241921"/>
    <pageSetUpPr fitToPage="1"/>
  </sheetPr>
  <dimension ref="A2:G7"/>
  <sheetViews>
    <sheetView zoomScale="104" zoomScaleNormal="130" workbookViewId="0">
      <selection activeCell="E16" sqref="E16"/>
    </sheetView>
  </sheetViews>
  <sheetFormatPr defaultColWidth="8.85546875" defaultRowHeight="11.25" x14ac:dyDescent="0.15"/>
  <cols>
    <col min="1" max="16384" width="8.85546875" style="192"/>
  </cols>
  <sheetData>
    <row r="2" spans="1:7" x14ac:dyDescent="0.15">
      <c r="G2" s="192" t="s">
        <v>377</v>
      </c>
    </row>
    <row r="4" spans="1:7" ht="33.75" x14ac:dyDescent="0.15">
      <c r="B4" s="477" t="s">
        <v>331</v>
      </c>
      <c r="C4" s="477" t="s">
        <v>332</v>
      </c>
      <c r="D4" s="476" t="s">
        <v>327</v>
      </c>
      <c r="E4" s="476" t="s">
        <v>330</v>
      </c>
    </row>
    <row r="5" spans="1:7" x14ac:dyDescent="0.15">
      <c r="A5" s="494" t="s">
        <v>365</v>
      </c>
      <c r="B5" s="398">
        <v>75.961947027996786</v>
      </c>
      <c r="C5" s="398">
        <v>81.220348879643822</v>
      </c>
      <c r="D5" s="398">
        <v>79.674044963301156</v>
      </c>
      <c r="E5" s="398">
        <v>83.939270152505458</v>
      </c>
    </row>
    <row r="6" spans="1:7" x14ac:dyDescent="0.15">
      <c r="A6" s="494" t="s">
        <v>366</v>
      </c>
      <c r="B6" s="398">
        <v>73</v>
      </c>
      <c r="C6" s="398">
        <v>73.3</v>
      </c>
      <c r="D6" s="398">
        <v>73.7</v>
      </c>
      <c r="E6" s="398">
        <v>75</v>
      </c>
    </row>
    <row r="7" spans="1:7" x14ac:dyDescent="0.15">
      <c r="A7" s="200" t="s">
        <v>60</v>
      </c>
      <c r="B7" s="495">
        <v>75.3</v>
      </c>
      <c r="C7" s="495">
        <v>79.2</v>
      </c>
      <c r="D7" s="495">
        <v>77.7</v>
      </c>
      <c r="E7" s="495">
        <v>82.996345919610221</v>
      </c>
    </row>
  </sheetData>
  <pageMargins left="0.25" right="0.25" top="0.75" bottom="0.75" header="0.3" footer="0.3"/>
  <pageSetup paperSize="9" scale="25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6A7F-BFE8-4C4C-BC58-22AF5B9C8D29}">
  <dimension ref="B3:Q7"/>
  <sheetViews>
    <sheetView workbookViewId="0">
      <selection activeCell="E16" sqref="E16"/>
    </sheetView>
  </sheetViews>
  <sheetFormatPr defaultRowHeight="15" x14ac:dyDescent="0.25"/>
  <sheetData>
    <row r="3" spans="2:17" x14ac:dyDescent="0.25">
      <c r="C3" t="s">
        <v>26</v>
      </c>
      <c r="D3" t="s">
        <v>11</v>
      </c>
      <c r="E3" t="s">
        <v>14</v>
      </c>
      <c r="G3" s="657" t="s">
        <v>393</v>
      </c>
      <c r="H3" s="658"/>
      <c r="I3" s="658"/>
      <c r="J3" s="658"/>
      <c r="K3" s="658"/>
      <c r="L3" s="658"/>
      <c r="M3" s="658"/>
      <c r="N3" s="658"/>
      <c r="O3" s="658"/>
      <c r="P3" s="658"/>
      <c r="Q3" s="658"/>
    </row>
    <row r="4" spans="2:17" x14ac:dyDescent="0.25">
      <c r="B4" t="s">
        <v>308</v>
      </c>
      <c r="C4">
        <v>3732</v>
      </c>
      <c r="D4">
        <v>12537</v>
      </c>
      <c r="E4">
        <v>40042</v>
      </c>
    </row>
    <row r="5" spans="2:17" x14ac:dyDescent="0.25">
      <c r="B5" t="s">
        <v>309</v>
      </c>
      <c r="C5">
        <v>12157</v>
      </c>
      <c r="D5">
        <v>10969</v>
      </c>
      <c r="E5">
        <v>30163</v>
      </c>
    </row>
    <row r="6" spans="2:17" x14ac:dyDescent="0.25">
      <c r="B6" t="s">
        <v>310</v>
      </c>
      <c r="C6">
        <v>13495</v>
      </c>
      <c r="D6">
        <v>14581</v>
      </c>
      <c r="E6">
        <v>24486</v>
      </c>
    </row>
    <row r="7" spans="2:17" x14ac:dyDescent="0.25">
      <c r="B7" t="s">
        <v>160</v>
      </c>
      <c r="C7">
        <v>12799</v>
      </c>
      <c r="D7">
        <v>12323</v>
      </c>
      <c r="E7">
        <v>13775</v>
      </c>
    </row>
  </sheetData>
  <mergeCells count="1">
    <mergeCell ref="G3:Q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3AED-38D2-4DDC-84A6-10C6AEF7AF30}">
  <dimension ref="B2:N22"/>
  <sheetViews>
    <sheetView workbookViewId="0">
      <selection activeCell="F2" sqref="F2:N2"/>
    </sheetView>
  </sheetViews>
  <sheetFormatPr defaultRowHeight="15" x14ac:dyDescent="0.25"/>
  <sheetData>
    <row r="2" spans="2:14" ht="28.15" customHeight="1" x14ac:dyDescent="0.25">
      <c r="B2" t="s">
        <v>35</v>
      </c>
      <c r="C2" t="s">
        <v>378</v>
      </c>
      <c r="F2" s="657" t="s">
        <v>394</v>
      </c>
      <c r="G2" s="658"/>
      <c r="H2" s="658"/>
      <c r="I2" s="658"/>
      <c r="J2" s="658"/>
      <c r="K2" s="658"/>
      <c r="L2" s="658"/>
      <c r="M2" s="658"/>
      <c r="N2" s="658"/>
    </row>
    <row r="3" spans="2:14" x14ac:dyDescent="0.25">
      <c r="B3" t="s">
        <v>39</v>
      </c>
      <c r="C3" s="498">
        <v>0.65402124430955999</v>
      </c>
    </row>
    <row r="4" spans="2:14" x14ac:dyDescent="0.25">
      <c r="B4" t="s">
        <v>40</v>
      </c>
      <c r="C4" s="498">
        <v>8.6021505376344093E-2</v>
      </c>
    </row>
    <row r="5" spans="2:14" x14ac:dyDescent="0.25">
      <c r="B5" t="s">
        <v>41</v>
      </c>
      <c r="C5" s="498">
        <v>1.2299538245332262</v>
      </c>
    </row>
    <row r="6" spans="2:14" x14ac:dyDescent="0.25">
      <c r="B6" t="s">
        <v>44</v>
      </c>
      <c r="C6" s="498">
        <v>4.4531749657377802</v>
      </c>
    </row>
    <row r="7" spans="2:14" x14ac:dyDescent="0.25">
      <c r="B7" t="s">
        <v>45</v>
      </c>
      <c r="C7" s="498">
        <v>1.2768284347231715</v>
      </c>
    </row>
    <row r="8" spans="2:14" x14ac:dyDescent="0.25">
      <c r="B8" t="s">
        <v>46</v>
      </c>
      <c r="C8" s="498">
        <v>0.62883435582822089</v>
      </c>
    </row>
    <row r="9" spans="2:14" x14ac:dyDescent="0.25">
      <c r="B9" t="s">
        <v>47</v>
      </c>
      <c r="C9" s="498">
        <v>1.246703779665983</v>
      </c>
    </row>
    <row r="10" spans="2:14" x14ac:dyDescent="0.25">
      <c r="B10" s="499" t="s">
        <v>48</v>
      </c>
      <c r="C10" s="498">
        <v>1.1952755905511812</v>
      </c>
    </row>
    <row r="11" spans="2:14" x14ac:dyDescent="0.25">
      <c r="B11" t="s">
        <v>49</v>
      </c>
      <c r="C11" s="498">
        <v>0.12738853503184713</v>
      </c>
    </row>
    <row r="12" spans="2:14" x14ac:dyDescent="0.25">
      <c r="B12" t="s">
        <v>50</v>
      </c>
      <c r="C12" s="498">
        <v>0.17171717171717171</v>
      </c>
    </row>
    <row r="13" spans="2:14" x14ac:dyDescent="0.25">
      <c r="B13" t="s">
        <v>51</v>
      </c>
      <c r="C13" s="498">
        <v>9.7452934662236992E-2</v>
      </c>
    </row>
    <row r="14" spans="2:14" x14ac:dyDescent="0.25">
      <c r="B14" t="s">
        <v>52</v>
      </c>
      <c r="C14" s="498">
        <v>0.76923076923076927</v>
      </c>
    </row>
    <row r="15" spans="2:14" x14ac:dyDescent="0.25">
      <c r="B15" s="499" t="s">
        <v>53</v>
      </c>
      <c r="C15" s="498">
        <v>0.37588652482269502</v>
      </c>
    </row>
    <row r="16" spans="2:14" x14ac:dyDescent="0.25">
      <c r="B16" s="499" t="s">
        <v>54</v>
      </c>
      <c r="C16" s="498">
        <v>0.77857142857142858</v>
      </c>
    </row>
    <row r="17" spans="2:3" x14ac:dyDescent="0.25">
      <c r="B17" t="s">
        <v>55</v>
      </c>
      <c r="C17" s="498">
        <v>0.15678776290630975</v>
      </c>
    </row>
    <row r="18" spans="2:3" x14ac:dyDescent="0.25">
      <c r="B18" t="s">
        <v>56</v>
      </c>
      <c r="C18" s="498">
        <v>0</v>
      </c>
    </row>
    <row r="19" spans="2:3" x14ac:dyDescent="0.25">
      <c r="B19" t="s">
        <v>57</v>
      </c>
      <c r="C19" s="498">
        <v>0</v>
      </c>
    </row>
    <row r="20" spans="2:3" x14ac:dyDescent="0.25">
      <c r="B20" t="s">
        <v>58</v>
      </c>
      <c r="C20" s="498">
        <v>0.70931510194115488</v>
      </c>
    </row>
    <row r="21" spans="2:3" x14ac:dyDescent="0.25">
      <c r="B21" t="s">
        <v>59</v>
      </c>
      <c r="C21" s="498">
        <v>0.19537572254335261</v>
      </c>
    </row>
    <row r="22" spans="2:3" x14ac:dyDescent="0.25">
      <c r="B22" t="s">
        <v>60</v>
      </c>
      <c r="C22" s="498">
        <v>1.1516762547113668</v>
      </c>
    </row>
  </sheetData>
  <mergeCells count="1">
    <mergeCell ref="F2:N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2907-C21F-4A4C-9C69-29F18F75470F}">
  <sheetPr>
    <tabColor theme="7" tint="0.39997558519241921"/>
  </sheetPr>
  <dimension ref="A1:P30"/>
  <sheetViews>
    <sheetView zoomScale="99" zoomScaleNormal="99" workbookViewId="0">
      <selection sqref="A1:K1"/>
    </sheetView>
  </sheetViews>
  <sheetFormatPr defaultRowHeight="15" x14ac:dyDescent="0.25"/>
  <cols>
    <col min="1" max="1" width="15.85546875" customWidth="1"/>
    <col min="16" max="16" width="13" customWidth="1"/>
  </cols>
  <sheetData>
    <row r="1" spans="1:16" x14ac:dyDescent="0.25">
      <c r="A1" s="659" t="s">
        <v>395</v>
      </c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500"/>
      <c r="M1" s="500"/>
      <c r="N1" s="500"/>
      <c r="O1" s="500"/>
      <c r="P1" s="500"/>
    </row>
    <row r="2" spans="1:16" ht="45" x14ac:dyDescent="0.25">
      <c r="A2" t="s">
        <v>264</v>
      </c>
      <c r="B2" s="501" t="s">
        <v>379</v>
      </c>
    </row>
    <row r="3" spans="1:16" x14ac:dyDescent="0.25">
      <c r="A3" s="502" t="s">
        <v>39</v>
      </c>
      <c r="B3" s="503">
        <f>+'[2]Tab4 Iscritti IF SistDualeC'!B8+'[2]Tab9 IscrittiNuovaSusSistDuale'!B7</f>
        <v>4360</v>
      </c>
    </row>
    <row r="4" spans="1:16" x14ac:dyDescent="0.25">
      <c r="A4" s="502" t="s">
        <v>40</v>
      </c>
      <c r="B4" s="503">
        <f>+'[2]Tab4 Iscritti IF SistDualeC'!B9+'[2]Tab9 IscrittiNuovaSusSistDuale'!B8</f>
        <v>202</v>
      </c>
    </row>
    <row r="5" spans="1:16" x14ac:dyDescent="0.25">
      <c r="A5" s="502" t="s">
        <v>41</v>
      </c>
      <c r="B5" s="503">
        <f>+'[2]Tab4 Iscritti IF SistDualeC'!B10+'[2]Tab9 IscrittiNuovaSusSistDuale'!B9</f>
        <v>55537</v>
      </c>
    </row>
    <row r="6" spans="1:16" x14ac:dyDescent="0.25">
      <c r="A6" s="502" t="s">
        <v>44</v>
      </c>
      <c r="B6" s="503">
        <f>+'[2]Tab4 Iscritti IF SistDualeC'!B11+'[2]Tab9 IscrittiNuovaSusSistDuale'!B10</f>
        <v>11937</v>
      </c>
    </row>
    <row r="7" spans="1:16" x14ac:dyDescent="0.25">
      <c r="A7" s="502" t="s">
        <v>45</v>
      </c>
      <c r="B7" s="503">
        <f>+'[2]Tab4 Iscritti IF SistDualeC'!B12+'[2]Tab9 IscrittiNuovaSusSistDuale'!B11</f>
        <v>3331</v>
      </c>
    </row>
    <row r="8" spans="1:16" x14ac:dyDescent="0.25">
      <c r="A8" s="502" t="s">
        <v>46</v>
      </c>
      <c r="B8" s="503">
        <f>+'[2]Tab4 Iscritti IF SistDualeC'!B13+'[2]Tab9 IscrittiNuovaSusSistDuale'!B12</f>
        <v>531</v>
      </c>
    </row>
    <row r="9" spans="1:16" x14ac:dyDescent="0.25">
      <c r="A9" s="502" t="s">
        <v>47</v>
      </c>
      <c r="B9" s="503">
        <f>+'[2]Tab4 Iscritti IF SistDualeC'!B14+'[2]Tab9 IscrittiNuovaSusSistDuale'!B13</f>
        <v>7668</v>
      </c>
    </row>
    <row r="10" spans="1:16" x14ac:dyDescent="0.25">
      <c r="A10" s="502" t="s">
        <v>48</v>
      </c>
      <c r="B10" s="503">
        <f>+'[2]Tab4 Iscritti IF SistDualeC'!B15+'[2]Tab9 IscrittiNuovaSusSistDuale'!B14</f>
        <v>4182</v>
      </c>
    </row>
    <row r="11" spans="1:16" x14ac:dyDescent="0.25">
      <c r="A11" s="502" t="s">
        <v>49</v>
      </c>
      <c r="B11" s="503">
        <f>+'[2]Tab4 Iscritti IF SistDualeC'!B16+'[2]Tab9 IscrittiNuovaSusSistDuale'!B15</f>
        <v>531</v>
      </c>
    </row>
    <row r="12" spans="1:16" x14ac:dyDescent="0.25">
      <c r="A12" s="502" t="s">
        <v>50</v>
      </c>
      <c r="B12" s="503">
        <f>+'[2]Tab4 Iscritti IF SistDualeC'!B17+'[2]Tab9 IscrittiNuovaSusSistDuale'!B16</f>
        <v>580</v>
      </c>
    </row>
    <row r="13" spans="1:16" x14ac:dyDescent="0.25">
      <c r="A13" s="502" t="s">
        <v>51</v>
      </c>
      <c r="B13" s="503">
        <f>+'[2]Tab4 Iscritti IF SistDualeC'!B18+'[2]Tab9 IscrittiNuovaSusSistDuale'!B17</f>
        <v>1982</v>
      </c>
    </row>
    <row r="14" spans="1:16" x14ac:dyDescent="0.25">
      <c r="A14" s="502" t="s">
        <v>52</v>
      </c>
      <c r="B14" s="503">
        <f>+'[2]Tab4 Iscritti IF SistDualeC'!B19+'[2]Tab9 IscrittiNuovaSusSistDuale'!B18</f>
        <v>345</v>
      </c>
    </row>
    <row r="15" spans="1:16" x14ac:dyDescent="0.25">
      <c r="A15" s="502" t="s">
        <v>53</v>
      </c>
      <c r="B15" s="503">
        <f>+'[2]Tab4 Iscritti IF SistDualeC'!B20+'[2]Tab9 IscrittiNuovaSusSistDuale'!B19</f>
        <v>194</v>
      </c>
    </row>
    <row r="16" spans="1:16" x14ac:dyDescent="0.25">
      <c r="A16" s="502" t="s">
        <v>54</v>
      </c>
      <c r="B16" s="503">
        <f>+'[2]Tab4 Iscritti IF SistDualeC'!B21+'[2]Tab9 IscrittiNuovaSusSistDuale'!B20</f>
        <v>1245</v>
      </c>
    </row>
    <row r="17" spans="1:16" x14ac:dyDescent="0.25">
      <c r="A17" s="502" t="s">
        <v>55</v>
      </c>
      <c r="B17" s="503">
        <f>+'[2]Tab4 Iscritti IF SistDualeC'!B22+'[2]Tab9 IscrittiNuovaSusSistDuale'!B21</f>
        <v>605</v>
      </c>
    </row>
    <row r="18" spans="1:16" x14ac:dyDescent="0.25">
      <c r="A18" s="502" t="s">
        <v>56</v>
      </c>
      <c r="B18" s="503">
        <f>+'[2]Tab4 Iscritti IF SistDualeC'!B23+'[2]Tab9 IscrittiNuovaSusSistDuale'!B22</f>
        <v>0</v>
      </c>
    </row>
    <row r="19" spans="1:16" x14ac:dyDescent="0.25">
      <c r="A19" s="502" t="s">
        <v>57</v>
      </c>
      <c r="B19" s="503">
        <f>+'[2]Tab4 Iscritti IF SistDualeC'!B24+'[2]Tab9 IscrittiNuovaSusSistDuale'!B23</f>
        <v>201</v>
      </c>
    </row>
    <row r="20" spans="1:16" x14ac:dyDescent="0.25">
      <c r="A20" s="502" t="s">
        <v>58</v>
      </c>
      <c r="B20" s="503">
        <f>+'[2]Tab4 Iscritti IF SistDualeC'!B25+'[2]Tab9 IscrittiNuovaSusSistDuale'!B24</f>
        <v>14001</v>
      </c>
    </row>
    <row r="21" spans="1:16" x14ac:dyDescent="0.25">
      <c r="A21" s="502" t="s">
        <v>59</v>
      </c>
      <c r="B21" s="503">
        <f>+'[2]Tab4 Iscritti IF SistDualeC'!B26+'[2]Tab9 IscrittiNuovaSusSistDuale'!B25</f>
        <v>1034</v>
      </c>
    </row>
    <row r="22" spans="1:16" x14ac:dyDescent="0.25">
      <c r="A22" s="504" t="s">
        <v>60</v>
      </c>
      <c r="B22" s="505">
        <f>+'[2]Tab4 Iscritti IF SistDualeC'!B27+'[2]Tab9 IscrittiNuovaSusSistDuale'!B26</f>
        <v>108466</v>
      </c>
    </row>
    <row r="23" spans="1:16" x14ac:dyDescent="0.25">
      <c r="A23" s="502" t="s">
        <v>61</v>
      </c>
      <c r="B23" s="506">
        <f>+'[2]Tab4 Iscritti IF SistDualeC'!B28+'[2]Tab9 IscrittiNuovaSusSistDuale'!B27</f>
        <v>60630</v>
      </c>
    </row>
    <row r="24" spans="1:16" x14ac:dyDescent="0.25">
      <c r="A24" s="502" t="s">
        <v>62</v>
      </c>
      <c r="B24" s="506">
        <f>+'[2]Tab4 Iscritti IF SistDualeC'!B29+'[2]Tab9 IscrittiNuovaSusSistDuale'!B28</f>
        <v>22936</v>
      </c>
    </row>
    <row r="25" spans="1:16" x14ac:dyDescent="0.25">
      <c r="A25" s="502" t="s">
        <v>63</v>
      </c>
      <c r="B25" s="506">
        <f>+'[2]Tab4 Iscritti IF SistDualeC'!B30+'[2]Tab9 IscrittiNuovaSusSistDuale'!B29</f>
        <v>7275</v>
      </c>
    </row>
    <row r="26" spans="1:16" x14ac:dyDescent="0.25">
      <c r="A26" s="502" t="s">
        <v>64</v>
      </c>
      <c r="B26" s="506">
        <f>+'[2]Tab4 Iscritti IF SistDualeC'!B31+'[2]Tab9 IscrittiNuovaSusSistDuale'!B30</f>
        <v>2590</v>
      </c>
    </row>
    <row r="27" spans="1:16" x14ac:dyDescent="0.25">
      <c r="A27" s="502" t="s">
        <v>65</v>
      </c>
      <c r="B27" s="506">
        <f>+'[2]Tab4 Iscritti IF SistDualeC'!B32+'[2]Tab9 IscrittiNuovaSusSistDuale'!B31</f>
        <v>15035</v>
      </c>
    </row>
    <row r="28" spans="1:16" ht="15.75" thickBot="1" x14ac:dyDescent="0.3">
      <c r="A28" s="504" t="s">
        <v>60</v>
      </c>
      <c r="B28" s="507">
        <f>+'[2]Tab4 Iscritti IF SistDualeC'!B33+'[2]Tab9 IscrittiNuovaSusSistDuale'!B32</f>
        <v>108466</v>
      </c>
    </row>
    <row r="29" spans="1:16" x14ac:dyDescent="0.25">
      <c r="A29" s="500"/>
      <c r="B29" s="500"/>
      <c r="C29" s="500"/>
      <c r="D29" s="500"/>
      <c r="E29" s="500"/>
      <c r="F29" s="500"/>
      <c r="G29" s="500"/>
      <c r="H29" s="508"/>
      <c r="I29" s="500"/>
      <c r="J29" s="500"/>
      <c r="K29" s="500"/>
    </row>
    <row r="30" spans="1:16" x14ac:dyDescent="0.25">
      <c r="A30" s="473" t="s">
        <v>113</v>
      </c>
      <c r="B30" s="500"/>
      <c r="C30" s="500"/>
      <c r="D30" s="500"/>
      <c r="E30" s="500"/>
      <c r="F30" s="500"/>
      <c r="G30" s="500"/>
      <c r="H30" s="500"/>
      <c r="I30" s="500"/>
      <c r="J30" s="500"/>
      <c r="K30" s="500"/>
      <c r="L30" s="500"/>
      <c r="M30" s="500"/>
      <c r="N30" s="500"/>
      <c r="O30" s="500"/>
      <c r="P30" s="500"/>
    </row>
  </sheetData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77931-21BF-4FC3-A315-F4799112BA0B}">
  <dimension ref="B2:I23"/>
  <sheetViews>
    <sheetView topLeftCell="A2" workbookViewId="0">
      <selection activeCell="M11" sqref="M11"/>
    </sheetView>
  </sheetViews>
  <sheetFormatPr defaultRowHeight="15" x14ac:dyDescent="0.25"/>
  <sheetData>
    <row r="2" spans="2:9" x14ac:dyDescent="0.25">
      <c r="B2" t="s">
        <v>396</v>
      </c>
    </row>
    <row r="3" spans="2:9" ht="60" x14ac:dyDescent="0.25">
      <c r="B3" s="509" t="s">
        <v>264</v>
      </c>
      <c r="C3" s="509" t="s">
        <v>380</v>
      </c>
      <c r="D3" s="509" t="s">
        <v>381</v>
      </c>
      <c r="E3" s="509" t="s">
        <v>382</v>
      </c>
      <c r="F3" s="509" t="s">
        <v>383</v>
      </c>
      <c r="G3" s="510" t="s">
        <v>384</v>
      </c>
      <c r="H3" s="511" t="s">
        <v>385</v>
      </c>
      <c r="I3" s="511" t="s">
        <v>386</v>
      </c>
    </row>
    <row r="4" spans="2:9" x14ac:dyDescent="0.25">
      <c r="B4" s="512" t="s">
        <v>39</v>
      </c>
      <c r="C4" s="513">
        <v>1708</v>
      </c>
      <c r="D4" s="513">
        <v>668</v>
      </c>
      <c r="E4" s="513">
        <v>564</v>
      </c>
      <c r="F4" s="513">
        <v>1420</v>
      </c>
      <c r="G4" s="514">
        <f>SUM(C4:F4)</f>
        <v>4360</v>
      </c>
      <c r="H4" s="515">
        <v>25083</v>
      </c>
      <c r="I4" s="516">
        <f>G4/H4</f>
        <v>0.17382290794562055</v>
      </c>
    </row>
    <row r="5" spans="2:9" x14ac:dyDescent="0.25">
      <c r="B5" s="512" t="s">
        <v>40</v>
      </c>
      <c r="C5" s="513">
        <v>80</v>
      </c>
      <c r="D5" s="513">
        <v>60</v>
      </c>
      <c r="E5" s="513">
        <v>53</v>
      </c>
      <c r="F5" s="513">
        <v>9</v>
      </c>
      <c r="G5" s="514">
        <f t="shared" ref="G5:G23" si="0">SUM(C5:F5)</f>
        <v>202</v>
      </c>
      <c r="H5" s="515">
        <v>328</v>
      </c>
      <c r="I5" s="516">
        <f t="shared" ref="I5:I23" si="1">G5/H5</f>
        <v>0.61585365853658536</v>
      </c>
    </row>
    <row r="6" spans="2:9" x14ac:dyDescent="0.25">
      <c r="B6" s="512" t="s">
        <v>41</v>
      </c>
      <c r="C6" s="513">
        <v>17637</v>
      </c>
      <c r="D6" s="513">
        <v>16647</v>
      </c>
      <c r="E6" s="513">
        <v>13674</v>
      </c>
      <c r="F6" s="513">
        <v>7579</v>
      </c>
      <c r="G6" s="514">
        <f t="shared" si="0"/>
        <v>55537</v>
      </c>
      <c r="H6" s="515">
        <v>61630</v>
      </c>
      <c r="I6" s="516">
        <f t="shared" si="1"/>
        <v>0.90113581048190816</v>
      </c>
    </row>
    <row r="7" spans="2:9" x14ac:dyDescent="0.25">
      <c r="B7" s="512" t="s">
        <v>44</v>
      </c>
      <c r="C7" s="513">
        <v>6422</v>
      </c>
      <c r="D7" s="513">
        <v>374</v>
      </c>
      <c r="E7" s="513">
        <v>4162</v>
      </c>
      <c r="F7" s="513">
        <v>979</v>
      </c>
      <c r="G7" s="514">
        <f t="shared" si="0"/>
        <v>11937</v>
      </c>
      <c r="H7" s="515">
        <v>21087</v>
      </c>
      <c r="I7" s="516">
        <f t="shared" si="1"/>
        <v>0.56608336890027033</v>
      </c>
    </row>
    <row r="8" spans="2:9" x14ac:dyDescent="0.25">
      <c r="B8" s="512" t="s">
        <v>45</v>
      </c>
      <c r="C8" s="513">
        <v>1689</v>
      </c>
      <c r="D8" s="513">
        <v>85</v>
      </c>
      <c r="E8" s="513">
        <v>1099</v>
      </c>
      <c r="F8" s="513">
        <v>458</v>
      </c>
      <c r="G8" s="514">
        <f t="shared" si="0"/>
        <v>3331</v>
      </c>
      <c r="H8" s="515">
        <v>4856</v>
      </c>
      <c r="I8" s="516">
        <f t="shared" si="1"/>
        <v>0.68595551894563422</v>
      </c>
    </row>
    <row r="9" spans="2:9" x14ac:dyDescent="0.25">
      <c r="B9" s="512" t="s">
        <v>46</v>
      </c>
      <c r="C9" s="513">
        <v>134</v>
      </c>
      <c r="D9" s="513">
        <v>30</v>
      </c>
      <c r="E9" s="513">
        <v>98</v>
      </c>
      <c r="F9" s="513">
        <v>269</v>
      </c>
      <c r="G9" s="514">
        <f t="shared" si="0"/>
        <v>531</v>
      </c>
      <c r="H9" s="515">
        <v>4689</v>
      </c>
      <c r="I9" s="516">
        <f t="shared" si="1"/>
        <v>0.11324376199616124</v>
      </c>
    </row>
    <row r="10" spans="2:9" x14ac:dyDescent="0.25">
      <c r="B10" s="512" t="s">
        <v>47</v>
      </c>
      <c r="C10" s="513">
        <v>0</v>
      </c>
      <c r="D10" s="513">
        <v>3926</v>
      </c>
      <c r="E10" s="513">
        <v>3078</v>
      </c>
      <c r="F10" s="513">
        <v>664</v>
      </c>
      <c r="G10" s="514">
        <f t="shared" si="0"/>
        <v>7668</v>
      </c>
      <c r="H10" s="515">
        <v>16270</v>
      </c>
      <c r="I10" s="516">
        <f t="shared" si="1"/>
        <v>0.47129686539643517</v>
      </c>
    </row>
    <row r="11" spans="2:9" x14ac:dyDescent="0.25">
      <c r="B11" s="512" t="s">
        <v>48</v>
      </c>
      <c r="C11" s="513">
        <v>1717</v>
      </c>
      <c r="D11" s="513">
        <v>1332</v>
      </c>
      <c r="E11" s="513">
        <v>863</v>
      </c>
      <c r="F11" s="513">
        <v>270</v>
      </c>
      <c r="G11" s="514">
        <f t="shared" si="0"/>
        <v>4182</v>
      </c>
      <c r="H11" s="515">
        <v>4182</v>
      </c>
      <c r="I11" s="516">
        <f t="shared" si="1"/>
        <v>1</v>
      </c>
    </row>
    <row r="12" spans="2:9" x14ac:dyDescent="0.25">
      <c r="B12" s="512" t="s">
        <v>49</v>
      </c>
      <c r="C12" s="513">
        <v>267</v>
      </c>
      <c r="D12" s="513">
        <v>151</v>
      </c>
      <c r="E12" s="513">
        <v>113</v>
      </c>
      <c r="F12" s="513">
        <v>0</v>
      </c>
      <c r="G12" s="514">
        <f t="shared" si="0"/>
        <v>531</v>
      </c>
      <c r="H12" s="515">
        <v>4234</v>
      </c>
      <c r="I12" s="516">
        <f t="shared" si="1"/>
        <v>0.12541332073689182</v>
      </c>
    </row>
    <row r="13" spans="2:9" x14ac:dyDescent="0.25">
      <c r="B13" s="512" t="s">
        <v>50</v>
      </c>
      <c r="C13" s="513">
        <v>138</v>
      </c>
      <c r="D13" s="513">
        <v>220</v>
      </c>
      <c r="E13" s="513">
        <v>192</v>
      </c>
      <c r="F13" s="513">
        <v>30</v>
      </c>
      <c r="G13" s="514">
        <f t="shared" si="0"/>
        <v>580</v>
      </c>
      <c r="H13" s="515">
        <v>5703</v>
      </c>
      <c r="I13" s="516">
        <f t="shared" si="1"/>
        <v>0.10170085919691391</v>
      </c>
    </row>
    <row r="14" spans="2:9" x14ac:dyDescent="0.25">
      <c r="B14" s="512" t="s">
        <v>51</v>
      </c>
      <c r="C14" s="513">
        <v>85</v>
      </c>
      <c r="D14" s="513">
        <v>149</v>
      </c>
      <c r="E14" s="513">
        <v>213</v>
      </c>
      <c r="F14" s="513">
        <v>1535</v>
      </c>
      <c r="G14" s="514">
        <f t="shared" si="0"/>
        <v>1982</v>
      </c>
      <c r="H14" s="515">
        <v>12286</v>
      </c>
      <c r="I14" s="516">
        <f t="shared" si="1"/>
        <v>0.16132182972489012</v>
      </c>
    </row>
    <row r="15" spans="2:9" x14ac:dyDescent="0.25">
      <c r="B15" s="512" t="s">
        <v>52</v>
      </c>
      <c r="C15" s="513">
        <v>166</v>
      </c>
      <c r="D15" s="513">
        <v>80</v>
      </c>
      <c r="E15" s="513">
        <v>63</v>
      </c>
      <c r="F15" s="513">
        <v>36</v>
      </c>
      <c r="G15" s="514">
        <f t="shared" si="0"/>
        <v>345</v>
      </c>
      <c r="H15" s="515">
        <v>3598</v>
      </c>
      <c r="I15" s="516">
        <f t="shared" si="1"/>
        <v>9.5886603668704842E-2</v>
      </c>
    </row>
    <row r="16" spans="2:9" x14ac:dyDescent="0.25">
      <c r="B16" s="512" t="s">
        <v>53</v>
      </c>
      <c r="C16" s="513">
        <v>77</v>
      </c>
      <c r="D16" s="513">
        <v>24</v>
      </c>
      <c r="E16" s="513">
        <v>49</v>
      </c>
      <c r="F16" s="513">
        <v>44</v>
      </c>
      <c r="G16" s="514">
        <f t="shared" si="0"/>
        <v>194</v>
      </c>
      <c r="H16" s="515">
        <v>407</v>
      </c>
      <c r="I16" s="516">
        <f t="shared" si="1"/>
        <v>0.47665847665847666</v>
      </c>
    </row>
    <row r="17" spans="2:9" x14ac:dyDescent="0.25">
      <c r="B17" s="512" t="s">
        <v>54</v>
      </c>
      <c r="C17" s="513">
        <v>839</v>
      </c>
      <c r="D17" s="513">
        <v>84</v>
      </c>
      <c r="E17" s="513">
        <v>99</v>
      </c>
      <c r="F17" s="513">
        <v>223</v>
      </c>
      <c r="G17" s="514">
        <f t="shared" si="0"/>
        <v>1245</v>
      </c>
      <c r="H17" s="515">
        <v>2166</v>
      </c>
      <c r="I17" s="516">
        <f t="shared" si="1"/>
        <v>0.57479224376731297</v>
      </c>
    </row>
    <row r="18" spans="2:9" x14ac:dyDescent="0.25">
      <c r="B18" s="512" t="s">
        <v>55</v>
      </c>
      <c r="C18" s="513">
        <v>137</v>
      </c>
      <c r="D18" s="513">
        <v>209</v>
      </c>
      <c r="E18" s="513">
        <v>0</v>
      </c>
      <c r="F18" s="513">
        <v>259</v>
      </c>
      <c r="G18" s="514">
        <f t="shared" si="0"/>
        <v>605</v>
      </c>
      <c r="H18" s="515">
        <v>3146</v>
      </c>
      <c r="I18" s="516">
        <f t="shared" si="1"/>
        <v>0.19230769230769232</v>
      </c>
    </row>
    <row r="19" spans="2:9" x14ac:dyDescent="0.25">
      <c r="B19" s="512" t="s">
        <v>56</v>
      </c>
      <c r="C19" s="513">
        <v>0</v>
      </c>
      <c r="D19" s="513">
        <v>0</v>
      </c>
      <c r="E19" s="513">
        <v>0</v>
      </c>
      <c r="F19" s="513">
        <v>0</v>
      </c>
      <c r="G19" s="514">
        <f t="shared" si="0"/>
        <v>0</v>
      </c>
      <c r="H19" s="515">
        <v>0</v>
      </c>
      <c r="I19" s="516">
        <v>0</v>
      </c>
    </row>
    <row r="20" spans="2:9" x14ac:dyDescent="0.25">
      <c r="B20" s="512" t="s">
        <v>57</v>
      </c>
      <c r="C20" s="513">
        <v>201</v>
      </c>
      <c r="D20" s="513">
        <v>0</v>
      </c>
      <c r="E20" s="513">
        <v>0</v>
      </c>
      <c r="F20" s="513">
        <v>0</v>
      </c>
      <c r="G20" s="514">
        <f t="shared" si="0"/>
        <v>201</v>
      </c>
      <c r="H20" s="515">
        <v>447</v>
      </c>
      <c r="I20" s="516">
        <f t="shared" si="1"/>
        <v>0.44966442953020136</v>
      </c>
    </row>
    <row r="21" spans="2:9" x14ac:dyDescent="0.25">
      <c r="B21" s="512" t="s">
        <v>58</v>
      </c>
      <c r="C21" s="513">
        <v>8306</v>
      </c>
      <c r="D21" s="513">
        <v>5672</v>
      </c>
      <c r="E21" s="513">
        <v>23</v>
      </c>
      <c r="F21" s="513">
        <v>0</v>
      </c>
      <c r="G21" s="514">
        <f t="shared" si="0"/>
        <v>14001</v>
      </c>
      <c r="H21" s="515">
        <v>20702</v>
      </c>
      <c r="I21" s="516">
        <f t="shared" si="1"/>
        <v>0.67631146749106363</v>
      </c>
    </row>
    <row r="22" spans="2:9" x14ac:dyDescent="0.25">
      <c r="B22" s="512" t="s">
        <v>59</v>
      </c>
      <c r="C22" s="513">
        <v>439</v>
      </c>
      <c r="D22" s="513">
        <v>452</v>
      </c>
      <c r="E22" s="513">
        <v>143</v>
      </c>
      <c r="F22" s="513">
        <v>0</v>
      </c>
      <c r="G22" s="514">
        <f t="shared" si="0"/>
        <v>1034</v>
      </c>
      <c r="H22" s="515">
        <v>1045</v>
      </c>
      <c r="I22" s="516">
        <f t="shared" si="1"/>
        <v>0.98947368421052628</v>
      </c>
    </row>
    <row r="23" spans="2:9" x14ac:dyDescent="0.25">
      <c r="B23" s="517" t="s">
        <v>60</v>
      </c>
      <c r="C23" s="518">
        <v>40042</v>
      </c>
      <c r="D23" s="518">
        <v>30163</v>
      </c>
      <c r="E23" s="518">
        <v>24486</v>
      </c>
      <c r="F23" s="518">
        <v>13775</v>
      </c>
      <c r="G23" s="519">
        <f t="shared" si="0"/>
        <v>108466</v>
      </c>
      <c r="H23" s="520">
        <v>191859</v>
      </c>
      <c r="I23" s="521">
        <f t="shared" si="1"/>
        <v>0.56534225655298942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12E48-2C6D-4CEF-8AE2-DAB6CC07AD5E}">
  <dimension ref="B3:E9"/>
  <sheetViews>
    <sheetView workbookViewId="0">
      <selection activeCell="F26" sqref="F26"/>
    </sheetView>
  </sheetViews>
  <sheetFormatPr defaultRowHeight="15" x14ac:dyDescent="0.25"/>
  <sheetData>
    <row r="3" spans="2:5" x14ac:dyDescent="0.25">
      <c r="B3" t="s">
        <v>308</v>
      </c>
      <c r="C3">
        <v>40042</v>
      </c>
      <c r="D3">
        <v>63723</v>
      </c>
      <c r="E3" s="522">
        <v>0.62837593961364024</v>
      </c>
    </row>
    <row r="4" spans="2:5" x14ac:dyDescent="0.25">
      <c r="B4" t="s">
        <v>309</v>
      </c>
      <c r="C4">
        <v>30163</v>
      </c>
      <c r="D4">
        <v>60146</v>
      </c>
      <c r="E4" s="522">
        <v>0.50149635886010713</v>
      </c>
    </row>
    <row r="5" spans="2:5" x14ac:dyDescent="0.25">
      <c r="B5" t="s">
        <v>310</v>
      </c>
      <c r="C5">
        <v>24486</v>
      </c>
      <c r="D5">
        <v>52815</v>
      </c>
      <c r="E5" s="522">
        <v>0.46361829025844931</v>
      </c>
    </row>
    <row r="6" spans="2:5" x14ac:dyDescent="0.25">
      <c r="B6" t="s">
        <v>160</v>
      </c>
      <c r="C6">
        <v>13775</v>
      </c>
      <c r="D6">
        <v>15175</v>
      </c>
      <c r="E6" s="522">
        <v>0.90774299835255357</v>
      </c>
    </row>
    <row r="7" spans="2:5" x14ac:dyDescent="0.25">
      <c r="B7" t="s">
        <v>60</v>
      </c>
      <c r="C7">
        <v>108466</v>
      </c>
      <c r="D7">
        <v>191859</v>
      </c>
      <c r="E7" s="522">
        <v>0.56534225655298942</v>
      </c>
    </row>
    <row r="9" spans="2:5" x14ac:dyDescent="0.25">
      <c r="B9" t="s">
        <v>397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F273-F923-4995-A3E3-6ECEF237E12B}">
  <dimension ref="B3:J11"/>
  <sheetViews>
    <sheetView topLeftCell="D1" workbookViewId="0">
      <selection activeCell="J3" sqref="J3"/>
    </sheetView>
  </sheetViews>
  <sheetFormatPr defaultRowHeight="15" x14ac:dyDescent="0.25"/>
  <sheetData>
    <row r="3" spans="2:10" x14ac:dyDescent="0.25">
      <c r="J3" t="s">
        <v>398</v>
      </c>
    </row>
    <row r="4" spans="2:10" ht="60" x14ac:dyDescent="0.25">
      <c r="C4" s="523" t="s">
        <v>387</v>
      </c>
      <c r="D4" s="523" t="s">
        <v>388</v>
      </c>
      <c r="E4" s="523" t="s">
        <v>389</v>
      </c>
      <c r="F4" s="523" t="s">
        <v>390</v>
      </c>
      <c r="G4" s="523" t="s">
        <v>391</v>
      </c>
    </row>
    <row r="5" spans="2:10" x14ac:dyDescent="0.25">
      <c r="B5" t="s">
        <v>22</v>
      </c>
      <c r="C5" s="524">
        <v>2093</v>
      </c>
    </row>
    <row r="6" spans="2:10" x14ac:dyDescent="0.25">
      <c r="B6" t="s">
        <v>23</v>
      </c>
      <c r="C6" s="524">
        <v>6260</v>
      </c>
      <c r="D6" s="524">
        <v>3004</v>
      </c>
    </row>
    <row r="7" spans="2:10" x14ac:dyDescent="0.25">
      <c r="B7" t="s">
        <v>24</v>
      </c>
      <c r="C7" s="524">
        <v>11209</v>
      </c>
      <c r="D7" s="524">
        <v>8510</v>
      </c>
      <c r="E7" s="524">
        <v>3020</v>
      </c>
    </row>
    <row r="8" spans="2:10" x14ac:dyDescent="0.25">
      <c r="B8" t="s">
        <v>25</v>
      </c>
      <c r="C8" s="524">
        <v>11676</v>
      </c>
      <c r="D8" s="524">
        <v>10918</v>
      </c>
      <c r="E8" s="524">
        <v>7183</v>
      </c>
      <c r="F8" s="524">
        <v>8089</v>
      </c>
    </row>
    <row r="9" spans="2:10" x14ac:dyDescent="0.25">
      <c r="B9" t="s">
        <v>26</v>
      </c>
      <c r="D9" s="524">
        <v>12799</v>
      </c>
      <c r="E9" s="524">
        <v>13495</v>
      </c>
      <c r="F9" s="524">
        <v>12157</v>
      </c>
      <c r="G9" s="524">
        <v>3732</v>
      </c>
    </row>
    <row r="10" spans="2:10" x14ac:dyDescent="0.25">
      <c r="B10" t="s">
        <v>11</v>
      </c>
      <c r="E10" s="525">
        <v>12323</v>
      </c>
      <c r="F10" s="525">
        <v>14581</v>
      </c>
      <c r="G10" s="524">
        <v>10969</v>
      </c>
    </row>
    <row r="11" spans="2:10" x14ac:dyDescent="0.25">
      <c r="B11" t="s">
        <v>14</v>
      </c>
      <c r="F11" s="525">
        <v>13775</v>
      </c>
      <c r="G11" s="525">
        <v>24486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AC41"/>
  <sheetViews>
    <sheetView topLeftCell="B1" workbookViewId="0">
      <selection activeCell="K5" sqref="K5"/>
    </sheetView>
  </sheetViews>
  <sheetFormatPr defaultRowHeight="15" x14ac:dyDescent="0.25"/>
  <sheetData>
    <row r="5" spans="4:29" x14ac:dyDescent="0.25">
      <c r="D5" s="19"/>
      <c r="E5" s="19"/>
      <c r="F5" s="19"/>
      <c r="G5" s="19"/>
      <c r="H5" s="19"/>
      <c r="I5" s="19"/>
      <c r="J5" s="19"/>
      <c r="K5" s="19" t="s">
        <v>86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4:29" x14ac:dyDescent="0.25">
      <c r="D6" s="19"/>
      <c r="E6" s="19"/>
      <c r="F6" s="19"/>
      <c r="G6" s="19"/>
      <c r="H6" s="19"/>
      <c r="I6" s="19"/>
      <c r="J6" s="19"/>
      <c r="K6" s="19" t="s">
        <v>87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4:29" x14ac:dyDescent="0.25"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4:29" x14ac:dyDescent="0.25">
      <c r="D8" s="43" t="s">
        <v>27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4:29" ht="42" x14ac:dyDescent="0.25">
      <c r="D9" s="19"/>
      <c r="E9" s="44" t="s">
        <v>28</v>
      </c>
      <c r="F9" s="45" t="s">
        <v>29</v>
      </c>
      <c r="G9" s="46" t="s">
        <v>30</v>
      </c>
      <c r="H9" s="47" t="s">
        <v>31</v>
      </c>
      <c r="I9" s="48" t="s">
        <v>32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4:29" x14ac:dyDescent="0.25">
      <c r="D10" s="19"/>
      <c r="E10" s="44"/>
      <c r="F10" s="45"/>
      <c r="G10" s="46"/>
      <c r="H10" s="47"/>
      <c r="I10" s="4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4:29" x14ac:dyDescent="0.25">
      <c r="D11" s="19"/>
      <c r="E11" s="49" t="s">
        <v>17</v>
      </c>
      <c r="F11" s="50">
        <v>132675</v>
      </c>
      <c r="G11" s="51">
        <v>67421</v>
      </c>
      <c r="H11" s="52">
        <v>5851</v>
      </c>
      <c r="I11" s="53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4:29" x14ac:dyDescent="0.25">
      <c r="D12" s="19"/>
      <c r="E12" s="49" t="s">
        <v>18</v>
      </c>
      <c r="F12" s="50">
        <v>136173</v>
      </c>
      <c r="G12" s="51">
        <v>117038</v>
      </c>
      <c r="H12" s="52">
        <v>11450</v>
      </c>
      <c r="I12" s="53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4:29" x14ac:dyDescent="0.25">
      <c r="D13" s="19"/>
      <c r="E13" s="49" t="s">
        <v>19</v>
      </c>
      <c r="F13" s="50">
        <v>141096</v>
      </c>
      <c r="G13" s="51">
        <v>169730</v>
      </c>
      <c r="H13" s="52">
        <v>17348</v>
      </c>
      <c r="I13" s="53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4:29" x14ac:dyDescent="0.25">
      <c r="D14" s="19"/>
      <c r="E14" s="49" t="s">
        <v>20</v>
      </c>
      <c r="F14" s="50">
        <v>143909</v>
      </c>
      <c r="G14" s="51">
        <v>166605</v>
      </c>
      <c r="H14" s="52">
        <v>18873</v>
      </c>
      <c r="I14" s="53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4:29" x14ac:dyDescent="0.25">
      <c r="D15" s="19"/>
      <c r="E15" s="49" t="s">
        <v>21</v>
      </c>
      <c r="F15" s="50">
        <v>144342</v>
      </c>
      <c r="G15" s="51">
        <v>158233</v>
      </c>
      <c r="H15" s="52">
        <v>19747</v>
      </c>
      <c r="I15" s="53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4:29" x14ac:dyDescent="0.25">
      <c r="D16" s="19"/>
      <c r="E16" s="49" t="s">
        <v>22</v>
      </c>
      <c r="F16" s="50">
        <v>151948</v>
      </c>
      <c r="G16" s="51">
        <v>144036</v>
      </c>
      <c r="H16" s="52">
        <v>19725</v>
      </c>
      <c r="I16" s="53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4:29" x14ac:dyDescent="0.25">
      <c r="D17" s="19"/>
      <c r="E17" s="49" t="s">
        <v>23</v>
      </c>
      <c r="F17" s="50">
        <v>151671</v>
      </c>
      <c r="G17" s="51">
        <v>137258</v>
      </c>
      <c r="H17" s="52">
        <v>20025</v>
      </c>
      <c r="I17" s="53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4:29" x14ac:dyDescent="0.25">
      <c r="D18" s="54"/>
      <c r="E18" s="49" t="s">
        <v>24</v>
      </c>
      <c r="F18" s="50">
        <v>155619</v>
      </c>
      <c r="G18" s="51">
        <v>114027</v>
      </c>
      <c r="H18" s="52">
        <v>12732</v>
      </c>
      <c r="I18" s="55">
        <v>5687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spans="4:29" x14ac:dyDescent="0.25">
      <c r="D19" s="19"/>
      <c r="E19" s="49" t="s">
        <v>25</v>
      </c>
      <c r="F19" s="50">
        <v>157339</v>
      </c>
      <c r="G19" s="51">
        <v>66437</v>
      </c>
      <c r="H19" s="52">
        <v>7612</v>
      </c>
      <c r="I19" s="55">
        <v>18806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4:29" x14ac:dyDescent="0.25">
      <c r="D20" s="19"/>
      <c r="E20" s="49" t="s">
        <v>26</v>
      </c>
      <c r="F20" s="50" t="e">
        <f>#REF!</f>
        <v>#REF!</v>
      </c>
      <c r="G20" s="51" t="e">
        <f>#REF!</f>
        <v>#REF!</v>
      </c>
      <c r="H20" s="52" t="e">
        <f>#REF!</f>
        <v>#REF!</v>
      </c>
      <c r="I20" s="56" t="e">
        <f>#REF!</f>
        <v>#REF!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4:29" x14ac:dyDescent="0.25">
      <c r="D21" s="19"/>
      <c r="E21" s="49" t="s">
        <v>11</v>
      </c>
      <c r="F21" s="50">
        <v>158096</v>
      </c>
      <c r="G21" s="51">
        <v>18268</v>
      </c>
      <c r="H21" s="52">
        <v>836</v>
      </c>
      <c r="I21" s="56">
        <v>51372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4:29" x14ac:dyDescent="0.25">
      <c r="D22" s="19"/>
      <c r="E22" s="57" t="s">
        <v>14</v>
      </c>
      <c r="F22" s="58" t="e">
        <f>#REF!</f>
        <v>#REF!</v>
      </c>
      <c r="G22" s="59" t="e">
        <f>#REF!</f>
        <v>#REF!</v>
      </c>
      <c r="H22" s="60" t="e">
        <f>#REF!</f>
        <v>#REF!</v>
      </c>
      <c r="I22" s="61" t="e">
        <f>#REF!</f>
        <v>#REF!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4:29" x14ac:dyDescent="0.25">
      <c r="D23" s="19"/>
      <c r="E23" s="62"/>
      <c r="F23" s="62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4:29" x14ac:dyDescent="0.25">
      <c r="D24" s="19"/>
      <c r="E24" s="19"/>
      <c r="F24" s="19"/>
      <c r="G24" s="63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4:29" x14ac:dyDescent="0.25"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4:29" x14ac:dyDescent="0.25"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4:29" ht="42" x14ac:dyDescent="0.25">
      <c r="E27" s="44" t="s">
        <v>28</v>
      </c>
      <c r="F27" s="45" t="s">
        <v>29</v>
      </c>
      <c r="G27" s="46" t="s">
        <v>30</v>
      </c>
      <c r="H27" s="47" t="s">
        <v>31</v>
      </c>
      <c r="I27" s="48" t="s">
        <v>32</v>
      </c>
    </row>
    <row r="28" spans="4:29" x14ac:dyDescent="0.25">
      <c r="E28" s="44"/>
      <c r="F28" s="45"/>
      <c r="G28" s="46"/>
      <c r="H28" s="47"/>
      <c r="I28" s="48"/>
    </row>
    <row r="29" spans="4:29" x14ac:dyDescent="0.25">
      <c r="E29" s="121" t="s">
        <v>17</v>
      </c>
      <c r="F29" s="122">
        <v>132675</v>
      </c>
      <c r="G29" s="122">
        <v>67421</v>
      </c>
      <c r="H29" s="122">
        <v>5851</v>
      </c>
      <c r="I29" s="123"/>
    </row>
    <row r="30" spans="4:29" x14ac:dyDescent="0.25">
      <c r="E30" s="121" t="s">
        <v>18</v>
      </c>
      <c r="F30" s="122">
        <v>136173</v>
      </c>
      <c r="G30" s="122">
        <v>117038</v>
      </c>
      <c r="H30" s="122">
        <v>11450</v>
      </c>
      <c r="I30" s="123"/>
    </row>
    <row r="31" spans="4:29" x14ac:dyDescent="0.25">
      <c r="E31" s="121" t="s">
        <v>19</v>
      </c>
      <c r="F31" s="122">
        <v>141096</v>
      </c>
      <c r="G31" s="122">
        <v>169730</v>
      </c>
      <c r="H31" s="122">
        <v>17348</v>
      </c>
      <c r="I31" s="123"/>
    </row>
    <row r="32" spans="4:29" x14ac:dyDescent="0.25">
      <c r="E32" s="121" t="s">
        <v>20</v>
      </c>
      <c r="F32" s="122">
        <v>143909</v>
      </c>
      <c r="G32" s="122">
        <v>166605</v>
      </c>
      <c r="H32" s="122">
        <v>18873</v>
      </c>
      <c r="I32" s="123"/>
    </row>
    <row r="33" spans="5:9" x14ac:dyDescent="0.25">
      <c r="E33" s="121" t="s">
        <v>21</v>
      </c>
      <c r="F33" s="122">
        <v>144342</v>
      </c>
      <c r="G33" s="122">
        <v>158233</v>
      </c>
      <c r="H33" s="122">
        <v>19747</v>
      </c>
      <c r="I33" s="123"/>
    </row>
    <row r="34" spans="5:9" x14ac:dyDescent="0.25">
      <c r="E34" s="121" t="s">
        <v>22</v>
      </c>
      <c r="F34" s="122">
        <v>151948</v>
      </c>
      <c r="G34" s="122">
        <v>144036</v>
      </c>
      <c r="H34" s="122">
        <v>19725</v>
      </c>
      <c r="I34" s="123"/>
    </row>
    <row r="35" spans="5:9" x14ac:dyDescent="0.25">
      <c r="E35" s="49" t="s">
        <v>23</v>
      </c>
      <c r="F35" s="50">
        <v>151671</v>
      </c>
      <c r="G35" s="51">
        <v>137258</v>
      </c>
      <c r="H35" s="52">
        <v>20025</v>
      </c>
      <c r="I35" s="53"/>
    </row>
    <row r="36" spans="5:9" x14ac:dyDescent="0.25">
      <c r="E36" s="49" t="s">
        <v>24</v>
      </c>
      <c r="F36" s="50">
        <v>155619</v>
      </c>
      <c r="G36" s="51">
        <v>114027</v>
      </c>
      <c r="H36" s="52">
        <v>12732</v>
      </c>
      <c r="I36" s="55">
        <v>5687</v>
      </c>
    </row>
    <row r="37" spans="5:9" x14ac:dyDescent="0.25">
      <c r="E37" s="49" t="s">
        <v>25</v>
      </c>
      <c r="F37" s="50">
        <v>157339</v>
      </c>
      <c r="G37" s="51">
        <v>66437</v>
      </c>
      <c r="H37" s="52">
        <v>7612</v>
      </c>
      <c r="I37" s="55">
        <v>18806</v>
      </c>
    </row>
    <row r="38" spans="5:9" x14ac:dyDescent="0.25">
      <c r="E38" s="49" t="s">
        <v>26</v>
      </c>
      <c r="F38" s="50">
        <v>151641</v>
      </c>
      <c r="G38" s="51">
        <v>35286</v>
      </c>
      <c r="H38" s="52">
        <v>2441</v>
      </c>
      <c r="I38" s="56">
        <v>33663</v>
      </c>
    </row>
    <row r="39" spans="5:9" x14ac:dyDescent="0.25">
      <c r="E39" s="49" t="s">
        <v>11</v>
      </c>
      <c r="F39" s="50">
        <v>158096</v>
      </c>
      <c r="G39" s="51">
        <v>18268</v>
      </c>
      <c r="H39" s="52">
        <v>836</v>
      </c>
      <c r="I39" s="56">
        <v>51372</v>
      </c>
    </row>
    <row r="40" spans="5:9" x14ac:dyDescent="0.25">
      <c r="E40" s="49" t="s">
        <v>14</v>
      </c>
      <c r="F40" s="124">
        <v>157197</v>
      </c>
      <c r="G40" s="125">
        <v>8448</v>
      </c>
      <c r="H40" s="126">
        <v>158</v>
      </c>
      <c r="I40" s="127">
        <v>44637</v>
      </c>
    </row>
    <row r="41" spans="5:9" x14ac:dyDescent="0.25">
      <c r="E41" s="49" t="s">
        <v>33</v>
      </c>
      <c r="F41" s="124">
        <v>163038</v>
      </c>
      <c r="G41" s="125">
        <v>8285</v>
      </c>
      <c r="H41" s="126"/>
      <c r="I41" s="127">
        <v>38691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48EC-AF7F-48FE-A50A-927E0B89849E}">
  <dimension ref="B3:E7"/>
  <sheetViews>
    <sheetView workbookViewId="0">
      <selection activeCell="M23" sqref="M23"/>
    </sheetView>
  </sheetViews>
  <sheetFormatPr defaultRowHeight="15" x14ac:dyDescent="0.25"/>
  <sheetData>
    <row r="3" spans="2:5" x14ac:dyDescent="0.25">
      <c r="D3" t="s">
        <v>306</v>
      </c>
      <c r="E3" t="s">
        <v>305</v>
      </c>
    </row>
    <row r="4" spans="2:5" x14ac:dyDescent="0.25">
      <c r="B4" t="s">
        <v>392</v>
      </c>
      <c r="D4" s="522">
        <v>0.58769568343997203</v>
      </c>
      <c r="E4" s="522">
        <v>0.41230431656002803</v>
      </c>
    </row>
    <row r="7" spans="2:5" x14ac:dyDescent="0.25">
      <c r="B7" t="s">
        <v>399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2806-B5E0-40A8-9ECB-CEA0EF76DEA9}">
  <dimension ref="B2:S36"/>
  <sheetViews>
    <sheetView topLeftCell="E1" zoomScale="95" zoomScaleNormal="95" workbookViewId="0">
      <selection activeCell="L2" sqref="L2:L3"/>
    </sheetView>
  </sheetViews>
  <sheetFormatPr defaultRowHeight="15" x14ac:dyDescent="0.25"/>
  <cols>
    <col min="1" max="1" width="15.28515625" customWidth="1"/>
    <col min="3" max="3" width="10.5703125" customWidth="1"/>
    <col min="4" max="4" width="13.28515625" customWidth="1"/>
    <col min="5" max="5" width="11.28515625" customWidth="1"/>
    <col min="8" max="8" width="10.42578125" customWidth="1"/>
  </cols>
  <sheetData>
    <row r="2" spans="2:12" x14ac:dyDescent="0.25">
      <c r="L2" t="s">
        <v>441</v>
      </c>
    </row>
    <row r="3" spans="2:12" x14ac:dyDescent="0.25">
      <c r="L3" t="s">
        <v>442</v>
      </c>
    </row>
    <row r="11" spans="2:12" x14ac:dyDescent="0.25">
      <c r="B11" s="526"/>
      <c r="C11" s="527"/>
      <c r="D11" s="527" t="s">
        <v>24</v>
      </c>
      <c r="E11" s="527" t="s">
        <v>25</v>
      </c>
      <c r="F11" s="527" t="s">
        <v>26</v>
      </c>
      <c r="G11" s="527" t="s">
        <v>11</v>
      </c>
      <c r="H11" s="528" t="s">
        <v>14</v>
      </c>
    </row>
    <row r="12" spans="2:12" x14ac:dyDescent="0.25">
      <c r="B12" s="526"/>
      <c r="C12" s="527" t="s">
        <v>221</v>
      </c>
      <c r="D12" s="529">
        <v>11209</v>
      </c>
      <c r="E12" s="530">
        <v>10918</v>
      </c>
      <c r="F12" s="530">
        <v>13495</v>
      </c>
      <c r="G12" s="530">
        <v>14581</v>
      </c>
      <c r="H12" s="531">
        <v>24486</v>
      </c>
    </row>
    <row r="13" spans="2:12" x14ac:dyDescent="0.25">
      <c r="B13" s="526"/>
      <c r="C13" s="527" t="s">
        <v>400</v>
      </c>
      <c r="D13" s="529">
        <v>8587</v>
      </c>
      <c r="E13" s="530">
        <v>9054</v>
      </c>
      <c r="F13" s="530">
        <v>11592</v>
      </c>
      <c r="G13" s="530">
        <v>11300</v>
      </c>
      <c r="H13" s="532">
        <v>19667</v>
      </c>
    </row>
    <row r="34" spans="14:19" x14ac:dyDescent="0.25">
      <c r="N34" s="527" t="s">
        <v>401</v>
      </c>
      <c r="O34" s="527" t="s">
        <v>24</v>
      </c>
      <c r="P34" s="527" t="s">
        <v>25</v>
      </c>
      <c r="Q34" s="527" t="s">
        <v>402</v>
      </c>
      <c r="R34" s="533" t="s">
        <v>11</v>
      </c>
      <c r="S34" s="534" t="s">
        <v>14</v>
      </c>
    </row>
    <row r="35" spans="14:19" x14ac:dyDescent="0.25">
      <c r="N35" s="527" t="s">
        <v>329</v>
      </c>
      <c r="O35" s="535">
        <v>8720</v>
      </c>
      <c r="P35" s="536">
        <v>11676</v>
      </c>
      <c r="Q35" s="537">
        <v>12799</v>
      </c>
      <c r="R35" s="537">
        <v>12323</v>
      </c>
      <c r="S35" s="538">
        <v>13775</v>
      </c>
    </row>
    <row r="36" spans="14:19" x14ac:dyDescent="0.25">
      <c r="N36" s="527" t="s">
        <v>403</v>
      </c>
      <c r="O36" s="535">
        <v>6798</v>
      </c>
      <c r="P36" s="536">
        <v>9786</v>
      </c>
      <c r="Q36" s="536">
        <v>11240</v>
      </c>
      <c r="R36" s="536">
        <v>10522</v>
      </c>
      <c r="S36" s="538">
        <v>11449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88609-0038-4BAB-8BA9-E90F58D50C2F}">
  <dimension ref="A1:J51"/>
  <sheetViews>
    <sheetView zoomScale="95" zoomScaleNormal="115" workbookViewId="0">
      <selection activeCell="J4" sqref="J4"/>
    </sheetView>
  </sheetViews>
  <sheetFormatPr defaultRowHeight="15" x14ac:dyDescent="0.25"/>
  <cols>
    <col min="1" max="1" width="11.7109375" customWidth="1"/>
    <col min="2" max="2" width="10.28515625" customWidth="1"/>
    <col min="4" max="4" width="11.140625" customWidth="1"/>
    <col min="8" max="8" width="10.42578125" customWidth="1"/>
  </cols>
  <sheetData>
    <row r="1" spans="1:10" x14ac:dyDescent="0.25">
      <c r="A1" t="s">
        <v>404</v>
      </c>
    </row>
    <row r="2" spans="1:10" x14ac:dyDescent="0.25">
      <c r="A2" s="660" t="s">
        <v>264</v>
      </c>
      <c r="B2" s="661" t="s">
        <v>405</v>
      </c>
      <c r="C2" s="662"/>
      <c r="D2" s="662"/>
      <c r="E2" s="662"/>
      <c r="F2" s="662"/>
      <c r="G2" s="662"/>
      <c r="H2" s="663"/>
    </row>
    <row r="3" spans="1:10" ht="101.25" x14ac:dyDescent="0.25">
      <c r="A3" s="660"/>
      <c r="B3" s="413" t="s">
        <v>406</v>
      </c>
      <c r="C3" s="539" t="s">
        <v>407</v>
      </c>
      <c r="D3" s="539" t="s">
        <v>408</v>
      </c>
      <c r="E3" s="539" t="s">
        <v>409</v>
      </c>
      <c r="F3" s="539" t="s">
        <v>410</v>
      </c>
      <c r="G3" s="539" t="s">
        <v>411</v>
      </c>
      <c r="H3" s="539" t="s">
        <v>412</v>
      </c>
    </row>
    <row r="4" spans="1:10" x14ac:dyDescent="0.25">
      <c r="A4" s="540" t="s">
        <v>39</v>
      </c>
      <c r="B4" s="541">
        <v>1420</v>
      </c>
      <c r="C4" s="541">
        <v>1178</v>
      </c>
      <c r="D4" s="541">
        <v>204</v>
      </c>
      <c r="E4" s="541">
        <v>1382</v>
      </c>
      <c r="F4" s="541">
        <v>675</v>
      </c>
      <c r="G4" s="541">
        <v>700</v>
      </c>
      <c r="H4" s="542">
        <v>82.957746478873247</v>
      </c>
      <c r="J4" t="s">
        <v>443</v>
      </c>
    </row>
    <row r="5" spans="1:10" x14ac:dyDescent="0.25">
      <c r="A5" s="540" t="s">
        <v>40</v>
      </c>
      <c r="B5" s="541">
        <v>9</v>
      </c>
      <c r="C5" s="541">
        <v>4</v>
      </c>
      <c r="D5" s="541">
        <v>3</v>
      </c>
      <c r="E5" s="541">
        <v>7</v>
      </c>
      <c r="F5" s="541">
        <v>5</v>
      </c>
      <c r="G5" s="541">
        <v>2</v>
      </c>
      <c r="H5" s="542">
        <v>44.444444444444443</v>
      </c>
    </row>
    <row r="6" spans="1:10" x14ac:dyDescent="0.25">
      <c r="A6" s="540" t="s">
        <v>41</v>
      </c>
      <c r="B6" s="541">
        <v>7579</v>
      </c>
      <c r="C6" s="541">
        <v>6554</v>
      </c>
      <c r="D6" s="541">
        <v>544</v>
      </c>
      <c r="E6" s="541">
        <v>7098</v>
      </c>
      <c r="F6" s="541">
        <v>3290</v>
      </c>
      <c r="G6" s="541">
        <v>3754</v>
      </c>
      <c r="H6" s="542">
        <v>86.47</v>
      </c>
    </row>
    <row r="7" spans="1:10" x14ac:dyDescent="0.25">
      <c r="A7" s="540" t="s">
        <v>44</v>
      </c>
      <c r="B7" s="541">
        <v>979</v>
      </c>
      <c r="C7" s="541">
        <v>798</v>
      </c>
      <c r="D7" s="541">
        <v>49</v>
      </c>
      <c r="E7" s="541">
        <v>847</v>
      </c>
      <c r="F7" s="541">
        <v>229</v>
      </c>
      <c r="G7" s="541">
        <v>606</v>
      </c>
      <c r="H7" s="542">
        <v>81.511746680285995</v>
      </c>
    </row>
    <row r="8" spans="1:10" x14ac:dyDescent="0.25">
      <c r="A8" s="540" t="s">
        <v>45</v>
      </c>
      <c r="B8" s="541">
        <v>458</v>
      </c>
      <c r="C8" s="541">
        <v>421</v>
      </c>
      <c r="D8" s="541">
        <v>4</v>
      </c>
      <c r="E8" s="541">
        <v>425</v>
      </c>
      <c r="F8" s="541">
        <v>166</v>
      </c>
      <c r="G8" s="541">
        <v>255</v>
      </c>
      <c r="H8" s="542">
        <v>91.921397379912662</v>
      </c>
    </row>
    <row r="9" spans="1:10" x14ac:dyDescent="0.25">
      <c r="A9" s="540" t="s">
        <v>46</v>
      </c>
      <c r="B9" s="541">
        <v>269</v>
      </c>
      <c r="C9" s="541">
        <v>213</v>
      </c>
      <c r="D9" s="541">
        <v>39</v>
      </c>
      <c r="E9" s="541">
        <v>252</v>
      </c>
      <c r="F9" s="541">
        <v>89</v>
      </c>
      <c r="G9" s="541">
        <v>149</v>
      </c>
      <c r="H9" s="542">
        <v>79.182156133828997</v>
      </c>
    </row>
    <row r="10" spans="1:10" x14ac:dyDescent="0.25">
      <c r="A10" s="540" t="s">
        <v>47</v>
      </c>
      <c r="B10" s="541">
        <v>664</v>
      </c>
      <c r="C10" s="541">
        <v>531</v>
      </c>
      <c r="D10" s="541">
        <v>6</v>
      </c>
      <c r="E10" s="541">
        <v>537</v>
      </c>
      <c r="F10" s="541">
        <v>232</v>
      </c>
      <c r="G10" s="541">
        <v>305</v>
      </c>
      <c r="H10" s="542">
        <v>79.96987951807229</v>
      </c>
    </row>
    <row r="11" spans="1:10" x14ac:dyDescent="0.25">
      <c r="A11" s="540" t="s">
        <v>48</v>
      </c>
      <c r="B11" s="541">
        <v>270</v>
      </c>
      <c r="C11" s="541">
        <v>218</v>
      </c>
      <c r="D11" s="541">
        <v>0</v>
      </c>
      <c r="E11" s="541">
        <v>218</v>
      </c>
      <c r="F11" s="541">
        <v>207</v>
      </c>
      <c r="G11" s="541">
        <v>11</v>
      </c>
      <c r="H11" s="542">
        <v>80.740740740740748</v>
      </c>
    </row>
    <row r="12" spans="1:10" x14ac:dyDescent="0.25">
      <c r="A12" s="540" t="s">
        <v>49</v>
      </c>
      <c r="B12" s="541">
        <v>0</v>
      </c>
      <c r="C12" s="541">
        <v>0</v>
      </c>
      <c r="D12" s="541">
        <v>0</v>
      </c>
      <c r="E12" s="541">
        <v>0</v>
      </c>
      <c r="F12" s="541">
        <v>0</v>
      </c>
      <c r="G12" s="541">
        <v>0</v>
      </c>
      <c r="H12" s="542">
        <v>0</v>
      </c>
    </row>
    <row r="13" spans="1:10" x14ac:dyDescent="0.25">
      <c r="A13" s="540" t="s">
        <v>50</v>
      </c>
      <c r="B13" s="541">
        <v>30</v>
      </c>
      <c r="C13" s="541">
        <v>19</v>
      </c>
      <c r="D13" s="541">
        <v>3</v>
      </c>
      <c r="E13" s="541">
        <v>22</v>
      </c>
      <c r="F13" s="541">
        <v>4</v>
      </c>
      <c r="G13" s="541">
        <v>18</v>
      </c>
      <c r="H13" s="542">
        <v>63.333333333333329</v>
      </c>
    </row>
    <row r="14" spans="1:10" x14ac:dyDescent="0.25">
      <c r="A14" s="540" t="s">
        <v>51</v>
      </c>
      <c r="B14" s="541">
        <v>1535</v>
      </c>
      <c r="C14" s="541">
        <v>1124</v>
      </c>
      <c r="D14" s="541">
        <v>253</v>
      </c>
      <c r="E14" s="541">
        <v>1377</v>
      </c>
      <c r="F14" s="541">
        <v>682</v>
      </c>
      <c r="G14" s="541">
        <v>695</v>
      </c>
      <c r="H14" s="542">
        <v>73.22475570032573</v>
      </c>
    </row>
    <row r="15" spans="1:10" x14ac:dyDescent="0.25">
      <c r="A15" s="540" t="s">
        <v>52</v>
      </c>
      <c r="B15" s="541">
        <v>36</v>
      </c>
      <c r="C15" s="541">
        <v>28</v>
      </c>
      <c r="D15" s="541">
        <v>0</v>
      </c>
      <c r="E15" s="541">
        <v>28</v>
      </c>
      <c r="F15" s="541">
        <v>25</v>
      </c>
      <c r="G15" s="541">
        <v>3</v>
      </c>
      <c r="H15" s="542">
        <v>77.777777777777786</v>
      </c>
    </row>
    <row r="16" spans="1:10" x14ac:dyDescent="0.25">
      <c r="A16" s="540" t="s">
        <v>53</v>
      </c>
      <c r="B16" s="541">
        <v>44</v>
      </c>
      <c r="C16" s="541">
        <v>10</v>
      </c>
      <c r="D16" s="541">
        <v>8</v>
      </c>
      <c r="E16" s="541">
        <v>18</v>
      </c>
      <c r="F16" s="541">
        <v>9</v>
      </c>
      <c r="G16" s="541">
        <v>9</v>
      </c>
      <c r="H16" s="542">
        <v>22.727272727272727</v>
      </c>
    </row>
    <row r="17" spans="1:8" x14ac:dyDescent="0.25">
      <c r="A17" s="540" t="s">
        <v>54</v>
      </c>
      <c r="B17" s="541">
        <v>223</v>
      </c>
      <c r="C17" s="541">
        <v>155</v>
      </c>
      <c r="D17" s="541">
        <v>0</v>
      </c>
      <c r="E17" s="541">
        <v>155</v>
      </c>
      <c r="F17" s="541">
        <v>59</v>
      </c>
      <c r="G17" s="541">
        <v>85</v>
      </c>
      <c r="H17" s="542">
        <v>69.506726457399111</v>
      </c>
    </row>
    <row r="18" spans="1:8" x14ac:dyDescent="0.25">
      <c r="A18" s="540" t="s">
        <v>55</v>
      </c>
      <c r="B18" s="541">
        <v>259</v>
      </c>
      <c r="C18" s="541">
        <v>196</v>
      </c>
      <c r="D18" s="541">
        <v>24</v>
      </c>
      <c r="E18" s="541">
        <v>220</v>
      </c>
      <c r="F18" s="541">
        <v>115</v>
      </c>
      <c r="G18" s="541">
        <v>105</v>
      </c>
      <c r="H18" s="542">
        <v>75.7</v>
      </c>
    </row>
    <row r="19" spans="1:8" x14ac:dyDescent="0.25">
      <c r="A19" s="540" t="s">
        <v>56</v>
      </c>
      <c r="B19" s="541">
        <v>0</v>
      </c>
      <c r="C19" s="541">
        <v>0</v>
      </c>
      <c r="D19" s="541">
        <v>0</v>
      </c>
      <c r="E19" s="541">
        <v>0</v>
      </c>
      <c r="F19" s="541">
        <v>0</v>
      </c>
      <c r="G19" s="541">
        <v>0</v>
      </c>
      <c r="H19" s="542">
        <v>0</v>
      </c>
    </row>
    <row r="20" spans="1:8" x14ac:dyDescent="0.25">
      <c r="A20" s="540" t="s">
        <v>57</v>
      </c>
      <c r="B20" s="541">
        <v>0</v>
      </c>
      <c r="C20" s="541">
        <v>0</v>
      </c>
      <c r="D20" s="541">
        <v>0</v>
      </c>
      <c r="E20" s="541">
        <v>0</v>
      </c>
      <c r="F20" s="541">
        <v>0</v>
      </c>
      <c r="G20" s="541">
        <v>0</v>
      </c>
      <c r="H20" s="542">
        <v>0</v>
      </c>
    </row>
    <row r="21" spans="1:8" x14ac:dyDescent="0.25">
      <c r="A21" s="540" t="s">
        <v>58</v>
      </c>
      <c r="B21" s="541">
        <v>0</v>
      </c>
      <c r="C21" s="541">
        <v>0</v>
      </c>
      <c r="D21" s="541">
        <v>0</v>
      </c>
      <c r="E21" s="541">
        <v>0</v>
      </c>
      <c r="F21" s="541">
        <v>0</v>
      </c>
      <c r="G21" s="541">
        <v>0</v>
      </c>
      <c r="H21" s="542">
        <v>0</v>
      </c>
    </row>
    <row r="22" spans="1:8" x14ac:dyDescent="0.25">
      <c r="A22" s="540" t="s">
        <v>59</v>
      </c>
      <c r="B22" s="541">
        <v>0</v>
      </c>
      <c r="C22" s="541">
        <v>0</v>
      </c>
      <c r="D22" s="541">
        <v>0</v>
      </c>
      <c r="E22" s="541">
        <v>0</v>
      </c>
      <c r="F22" s="541">
        <v>0</v>
      </c>
      <c r="G22" s="541">
        <v>0</v>
      </c>
      <c r="H22" s="542">
        <v>0</v>
      </c>
    </row>
    <row r="23" spans="1:8" x14ac:dyDescent="0.25">
      <c r="A23" s="543" t="s">
        <v>60</v>
      </c>
      <c r="B23" s="544">
        <f t="shared" ref="B23:G23" si="0">SUM(B3:B21)</f>
        <v>13775</v>
      </c>
      <c r="C23" s="544">
        <f t="shared" si="0"/>
        <v>11449</v>
      </c>
      <c r="D23" s="544">
        <f t="shared" si="0"/>
        <v>1137</v>
      </c>
      <c r="E23" s="544">
        <f t="shared" si="0"/>
        <v>12586</v>
      </c>
      <c r="F23" s="544">
        <f t="shared" si="0"/>
        <v>5787</v>
      </c>
      <c r="G23" s="544">
        <f t="shared" si="0"/>
        <v>6697</v>
      </c>
      <c r="H23" s="545">
        <v>83.13</v>
      </c>
    </row>
    <row r="24" spans="1:8" x14ac:dyDescent="0.25">
      <c r="A24" s="546"/>
      <c r="B24" s="547"/>
      <c r="C24" s="547"/>
      <c r="D24" s="547"/>
      <c r="E24" s="547"/>
      <c r="F24" s="547"/>
      <c r="G24" s="547"/>
      <c r="H24" s="548"/>
    </row>
    <row r="25" spans="1:8" x14ac:dyDescent="0.25">
      <c r="A25" s="473" t="s">
        <v>113</v>
      </c>
      <c r="B25" s="549"/>
      <c r="C25" s="549"/>
      <c r="D25" s="549"/>
      <c r="E25" s="549"/>
      <c r="F25" s="549"/>
      <c r="G25" s="549"/>
      <c r="H25" s="550"/>
    </row>
    <row r="27" spans="1:8" x14ac:dyDescent="0.25">
      <c r="A27" t="s">
        <v>413</v>
      </c>
    </row>
    <row r="28" spans="1:8" x14ac:dyDescent="0.25">
      <c r="A28" s="660" t="s">
        <v>264</v>
      </c>
      <c r="B28" s="661" t="s">
        <v>405</v>
      </c>
      <c r="C28" s="662"/>
      <c r="D28" s="662"/>
      <c r="E28" s="662"/>
      <c r="F28" s="662"/>
      <c r="G28" s="662"/>
      <c r="H28" s="663"/>
    </row>
    <row r="29" spans="1:8" ht="112.5" x14ac:dyDescent="0.25">
      <c r="A29" s="660"/>
      <c r="B29" s="413" t="s">
        <v>414</v>
      </c>
      <c r="C29" s="539" t="s">
        <v>277</v>
      </c>
      <c r="D29" s="539" t="s">
        <v>415</v>
      </c>
      <c r="E29" s="539" t="s">
        <v>409</v>
      </c>
      <c r="F29" s="539" t="s">
        <v>410</v>
      </c>
      <c r="G29" s="539" t="s">
        <v>411</v>
      </c>
      <c r="H29" s="551" t="s">
        <v>412</v>
      </c>
    </row>
    <row r="30" spans="1:8" x14ac:dyDescent="0.25">
      <c r="A30" s="540" t="s">
        <v>39</v>
      </c>
      <c r="B30" s="541">
        <v>564</v>
      </c>
      <c r="C30" s="541">
        <v>490</v>
      </c>
      <c r="D30" s="541">
        <v>71</v>
      </c>
      <c r="E30" s="541">
        <v>561</v>
      </c>
      <c r="F30" s="541">
        <v>221</v>
      </c>
      <c r="G30" s="541">
        <v>340</v>
      </c>
      <c r="H30" s="542">
        <v>86.879432624113477</v>
      </c>
    </row>
    <row r="31" spans="1:8" x14ac:dyDescent="0.25">
      <c r="A31" s="540" t="s">
        <v>40</v>
      </c>
      <c r="B31" s="541">
        <v>53</v>
      </c>
      <c r="C31" s="541">
        <v>45</v>
      </c>
      <c r="D31" s="541">
        <v>6</v>
      </c>
      <c r="E31" s="541">
        <v>51</v>
      </c>
      <c r="F31" s="541">
        <v>23</v>
      </c>
      <c r="G31" s="541">
        <v>28</v>
      </c>
      <c r="H31" s="542">
        <v>84.905660377358487</v>
      </c>
    </row>
    <row r="32" spans="1:8" x14ac:dyDescent="0.25">
      <c r="A32" s="540" t="s">
        <v>41</v>
      </c>
      <c r="B32" s="541">
        <v>13674</v>
      </c>
      <c r="C32" s="541">
        <v>10875</v>
      </c>
      <c r="D32" s="541">
        <v>1856</v>
      </c>
      <c r="E32" s="541">
        <v>12732</v>
      </c>
      <c r="F32" s="541">
        <v>5225</v>
      </c>
      <c r="G32" s="541">
        <v>7506</v>
      </c>
      <c r="H32" s="542">
        <v>79.470492530690734</v>
      </c>
    </row>
    <row r="33" spans="1:8" x14ac:dyDescent="0.25">
      <c r="A33" s="540" t="s">
        <v>44</v>
      </c>
      <c r="B33" s="541">
        <v>4162</v>
      </c>
      <c r="C33" s="541">
        <v>3620</v>
      </c>
      <c r="D33" s="541">
        <v>350</v>
      </c>
      <c r="E33" s="541">
        <v>3970</v>
      </c>
      <c r="F33" s="541">
        <v>1089</v>
      </c>
      <c r="G33" s="541">
        <v>2881</v>
      </c>
      <c r="H33" s="542">
        <v>86.977414704468998</v>
      </c>
    </row>
    <row r="34" spans="1:8" x14ac:dyDescent="0.25">
      <c r="A34" s="540" t="s">
        <v>45</v>
      </c>
      <c r="B34" s="541">
        <v>1099</v>
      </c>
      <c r="C34" s="541">
        <v>1028</v>
      </c>
      <c r="D34" s="541">
        <v>1</v>
      </c>
      <c r="E34" s="541">
        <v>1029</v>
      </c>
      <c r="F34" s="541">
        <v>371</v>
      </c>
      <c r="G34" s="541">
        <v>658</v>
      </c>
      <c r="H34" s="542">
        <v>93.539581437670606</v>
      </c>
    </row>
    <row r="35" spans="1:8" x14ac:dyDescent="0.25">
      <c r="A35" s="540" t="s">
        <v>46</v>
      </c>
      <c r="B35" s="541">
        <v>98</v>
      </c>
      <c r="C35" s="541">
        <v>50</v>
      </c>
      <c r="D35" s="541">
        <v>16</v>
      </c>
      <c r="E35" s="541">
        <v>66</v>
      </c>
      <c r="F35" s="541">
        <v>23</v>
      </c>
      <c r="G35" s="541">
        <v>43</v>
      </c>
      <c r="H35" s="542">
        <v>51.020408163265309</v>
      </c>
    </row>
    <row r="36" spans="1:8" x14ac:dyDescent="0.25">
      <c r="A36" s="540" t="s">
        <v>47</v>
      </c>
      <c r="B36" s="541">
        <v>3078</v>
      </c>
      <c r="C36" s="541">
        <v>2195</v>
      </c>
      <c r="D36" s="541">
        <v>78</v>
      </c>
      <c r="E36" s="541">
        <v>2273</v>
      </c>
      <c r="F36" s="541">
        <v>812</v>
      </c>
      <c r="G36" s="541">
        <v>1461</v>
      </c>
      <c r="H36" s="542">
        <v>71.312540610786229</v>
      </c>
    </row>
    <row r="37" spans="1:8" x14ac:dyDescent="0.25">
      <c r="A37" s="540" t="s">
        <v>48</v>
      </c>
      <c r="B37" s="541">
        <v>863</v>
      </c>
      <c r="C37" s="541">
        <v>775</v>
      </c>
      <c r="D37" s="541">
        <v>0</v>
      </c>
      <c r="E37" s="541">
        <v>153</v>
      </c>
      <c r="F37" s="541">
        <v>450</v>
      </c>
      <c r="G37" s="541">
        <v>325</v>
      </c>
      <c r="H37" s="542">
        <v>89.8</v>
      </c>
    </row>
    <row r="38" spans="1:8" x14ac:dyDescent="0.25">
      <c r="A38" s="540" t="s">
        <v>49</v>
      </c>
      <c r="B38" s="541">
        <v>113</v>
      </c>
      <c r="C38" s="541">
        <v>94</v>
      </c>
      <c r="D38" s="541">
        <v>15</v>
      </c>
      <c r="E38" s="541">
        <v>109</v>
      </c>
      <c r="F38" s="541">
        <v>55</v>
      </c>
      <c r="G38" s="541">
        <v>54</v>
      </c>
      <c r="H38" s="542">
        <v>83.185840707964601</v>
      </c>
    </row>
    <row r="39" spans="1:8" x14ac:dyDescent="0.25">
      <c r="A39" s="540" t="s">
        <v>50</v>
      </c>
      <c r="B39" s="541">
        <v>192</v>
      </c>
      <c r="C39" s="541">
        <v>145</v>
      </c>
      <c r="D39" s="541">
        <v>44</v>
      </c>
      <c r="E39" s="541">
        <v>189</v>
      </c>
      <c r="F39" s="541">
        <v>6</v>
      </c>
      <c r="G39" s="541">
        <v>183</v>
      </c>
      <c r="H39" s="542">
        <v>75.520833333333343</v>
      </c>
    </row>
    <row r="40" spans="1:8" x14ac:dyDescent="0.25">
      <c r="A40" s="540" t="s">
        <v>51</v>
      </c>
      <c r="B40" s="541">
        <v>213</v>
      </c>
      <c r="C40" s="541">
        <v>139</v>
      </c>
      <c r="D40" s="541">
        <v>56</v>
      </c>
      <c r="E40" s="541">
        <v>195</v>
      </c>
      <c r="F40" s="541">
        <v>63</v>
      </c>
      <c r="G40" s="541">
        <v>132</v>
      </c>
      <c r="H40" s="542">
        <v>65.25</v>
      </c>
    </row>
    <row r="41" spans="1:8" x14ac:dyDescent="0.25">
      <c r="A41" s="540" t="s">
        <v>52</v>
      </c>
      <c r="B41" s="541">
        <v>63</v>
      </c>
      <c r="C41" s="541">
        <v>51</v>
      </c>
      <c r="D41" s="541">
        <v>0</v>
      </c>
      <c r="E41" s="541">
        <v>51</v>
      </c>
      <c r="F41" s="541">
        <v>29</v>
      </c>
      <c r="G41" s="541">
        <v>22</v>
      </c>
      <c r="H41" s="542">
        <v>80.952380952380949</v>
      </c>
    </row>
    <row r="42" spans="1:8" x14ac:dyDescent="0.25">
      <c r="A42" s="540" t="s">
        <v>53</v>
      </c>
      <c r="B42" s="541">
        <v>49</v>
      </c>
      <c r="C42" s="541">
        <v>11</v>
      </c>
      <c r="D42" s="541">
        <v>6</v>
      </c>
      <c r="E42" s="541">
        <v>17</v>
      </c>
      <c r="F42" s="541">
        <v>11</v>
      </c>
      <c r="G42" s="541">
        <v>6</v>
      </c>
      <c r="H42" s="542">
        <v>22.448979591836736</v>
      </c>
    </row>
    <row r="43" spans="1:8" x14ac:dyDescent="0.25">
      <c r="A43" s="540" t="s">
        <v>54</v>
      </c>
      <c r="B43" s="541">
        <v>99</v>
      </c>
      <c r="C43" s="541">
        <v>68</v>
      </c>
      <c r="D43" s="541">
        <v>1</v>
      </c>
      <c r="E43" s="541">
        <v>69</v>
      </c>
      <c r="F43" s="541">
        <v>26</v>
      </c>
      <c r="G43" s="541">
        <v>43</v>
      </c>
      <c r="H43" s="542">
        <v>68.686868686868678</v>
      </c>
    </row>
    <row r="44" spans="1:8" x14ac:dyDescent="0.25">
      <c r="A44" s="540" t="s">
        <v>55</v>
      </c>
      <c r="B44" s="541">
        <v>0</v>
      </c>
      <c r="C44" s="541">
        <v>0</v>
      </c>
      <c r="D44" s="541">
        <v>0</v>
      </c>
      <c r="E44" s="541">
        <v>0</v>
      </c>
      <c r="F44" s="541">
        <v>0</v>
      </c>
      <c r="G44" s="541">
        <v>0</v>
      </c>
      <c r="H44" s="542">
        <v>0</v>
      </c>
    </row>
    <row r="45" spans="1:8" x14ac:dyDescent="0.25">
      <c r="A45" s="540" t="s">
        <v>56</v>
      </c>
      <c r="B45" s="541">
        <v>0</v>
      </c>
      <c r="C45" s="541">
        <v>0</v>
      </c>
      <c r="D45" s="541">
        <v>0</v>
      </c>
      <c r="E45" s="541">
        <v>0</v>
      </c>
      <c r="F45" s="541">
        <v>0</v>
      </c>
      <c r="G45" s="541">
        <v>0</v>
      </c>
      <c r="H45" s="542">
        <v>0</v>
      </c>
    </row>
    <row r="46" spans="1:8" x14ac:dyDescent="0.25">
      <c r="A46" s="540" t="s">
        <v>57</v>
      </c>
      <c r="B46" s="541">
        <v>0</v>
      </c>
      <c r="C46" s="541">
        <v>0</v>
      </c>
      <c r="D46" s="541">
        <v>0</v>
      </c>
      <c r="E46" s="541">
        <v>0</v>
      </c>
      <c r="F46" s="541">
        <v>0</v>
      </c>
      <c r="G46" s="541">
        <v>0</v>
      </c>
      <c r="H46" s="542">
        <v>0</v>
      </c>
    </row>
    <row r="47" spans="1:8" x14ac:dyDescent="0.25">
      <c r="A47" s="540" t="s">
        <v>58</v>
      </c>
      <c r="B47" s="541">
        <v>23</v>
      </c>
      <c r="C47" s="541">
        <v>13</v>
      </c>
      <c r="D47" s="541">
        <v>0</v>
      </c>
      <c r="E47" s="541">
        <v>13</v>
      </c>
      <c r="F47" s="541">
        <v>11</v>
      </c>
      <c r="G47" s="541">
        <v>2</v>
      </c>
      <c r="H47" s="542">
        <v>56.521739130434781</v>
      </c>
    </row>
    <row r="48" spans="1:8" x14ac:dyDescent="0.25">
      <c r="A48" s="540" t="s">
        <v>59</v>
      </c>
      <c r="B48" s="541">
        <v>143</v>
      </c>
      <c r="C48" s="541">
        <v>68</v>
      </c>
      <c r="D48" s="541">
        <v>3</v>
      </c>
      <c r="E48" s="541">
        <v>71</v>
      </c>
      <c r="F48" s="541">
        <v>43</v>
      </c>
      <c r="G48" s="541">
        <v>28</v>
      </c>
      <c r="H48" s="542">
        <v>47.552447552447553</v>
      </c>
    </row>
    <row r="49" spans="1:8" x14ac:dyDescent="0.25">
      <c r="A49" s="552" t="s">
        <v>60</v>
      </c>
      <c r="B49" s="531">
        <f t="shared" ref="B49:G49" si="1">SUM(B30:B48)</f>
        <v>24486</v>
      </c>
      <c r="C49" s="531">
        <f t="shared" si="1"/>
        <v>19667</v>
      </c>
      <c r="D49" s="531">
        <f t="shared" si="1"/>
        <v>2503</v>
      </c>
      <c r="E49" s="531">
        <f t="shared" si="1"/>
        <v>21549</v>
      </c>
      <c r="F49" s="531">
        <f t="shared" si="1"/>
        <v>8458</v>
      </c>
      <c r="G49" s="531">
        <f t="shared" si="1"/>
        <v>13712</v>
      </c>
      <c r="H49" s="553">
        <v>80.17</v>
      </c>
    </row>
    <row r="51" spans="1:8" x14ac:dyDescent="0.25">
      <c r="A51" t="s">
        <v>113</v>
      </c>
    </row>
  </sheetData>
  <mergeCells count="4">
    <mergeCell ref="A2:A3"/>
    <mergeCell ref="B2:H2"/>
    <mergeCell ref="A28:A29"/>
    <mergeCell ref="B28:H28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C01C0-A6D7-4C64-92C6-7120DDE2BE6A}">
  <dimension ref="B4:I50"/>
  <sheetViews>
    <sheetView topLeftCell="A3" workbookViewId="0">
      <selection activeCell="I4" sqref="I4:I5"/>
    </sheetView>
  </sheetViews>
  <sheetFormatPr defaultRowHeight="15" x14ac:dyDescent="0.25"/>
  <sheetData>
    <row r="4" spans="2:9" x14ac:dyDescent="0.25">
      <c r="B4" s="660" t="s">
        <v>264</v>
      </c>
      <c r="I4" t="s">
        <v>444</v>
      </c>
    </row>
    <row r="5" spans="2:9" ht="22.5" x14ac:dyDescent="0.25">
      <c r="B5" s="660"/>
      <c r="C5" s="539" t="s">
        <v>277</v>
      </c>
      <c r="E5" s="539" t="s">
        <v>155</v>
      </c>
      <c r="F5" s="539" t="s">
        <v>156</v>
      </c>
      <c r="I5" t="s">
        <v>92</v>
      </c>
    </row>
    <row r="6" spans="2:9" x14ac:dyDescent="0.25">
      <c r="B6" s="540" t="s">
        <v>39</v>
      </c>
      <c r="C6" s="541">
        <v>490</v>
      </c>
      <c r="E6" s="541">
        <v>340</v>
      </c>
      <c r="F6" s="541">
        <v>221</v>
      </c>
    </row>
    <row r="7" spans="2:9" x14ac:dyDescent="0.25">
      <c r="B7" s="540" t="s">
        <v>40</v>
      </c>
      <c r="C7" s="541">
        <v>45</v>
      </c>
      <c r="E7" s="541">
        <v>28</v>
      </c>
      <c r="F7" s="541">
        <v>23</v>
      </c>
    </row>
    <row r="8" spans="2:9" x14ac:dyDescent="0.25">
      <c r="B8" s="540" t="s">
        <v>41</v>
      </c>
      <c r="C8" s="541">
        <v>10875</v>
      </c>
      <c r="E8" s="541">
        <v>7506</v>
      </c>
      <c r="F8" s="541">
        <v>5225</v>
      </c>
    </row>
    <row r="9" spans="2:9" x14ac:dyDescent="0.25">
      <c r="B9" s="540" t="s">
        <v>44</v>
      </c>
      <c r="C9" s="541">
        <v>3620</v>
      </c>
      <c r="E9" s="541">
        <v>2881</v>
      </c>
      <c r="F9" s="541">
        <v>1089</v>
      </c>
    </row>
    <row r="10" spans="2:9" x14ac:dyDescent="0.25">
      <c r="B10" s="540" t="s">
        <v>45</v>
      </c>
      <c r="C10" s="541">
        <v>1028</v>
      </c>
      <c r="E10" s="541">
        <v>658</v>
      </c>
      <c r="F10" s="541">
        <v>371</v>
      </c>
    </row>
    <row r="11" spans="2:9" x14ac:dyDescent="0.25">
      <c r="B11" s="540" t="s">
        <v>46</v>
      </c>
      <c r="C11" s="541">
        <v>50</v>
      </c>
      <c r="E11" s="541">
        <v>43</v>
      </c>
      <c r="F11" s="541">
        <v>23</v>
      </c>
    </row>
    <row r="12" spans="2:9" x14ac:dyDescent="0.25">
      <c r="B12" s="540" t="s">
        <v>47</v>
      </c>
      <c r="C12" s="541">
        <v>2195</v>
      </c>
      <c r="E12" s="541">
        <v>1461</v>
      </c>
      <c r="F12" s="541">
        <v>812</v>
      </c>
    </row>
    <row r="13" spans="2:9" x14ac:dyDescent="0.25">
      <c r="B13" s="540" t="s">
        <v>48</v>
      </c>
      <c r="C13" s="541">
        <v>775</v>
      </c>
      <c r="E13" s="541">
        <v>325</v>
      </c>
      <c r="F13" s="541">
        <v>450</v>
      </c>
    </row>
    <row r="14" spans="2:9" x14ac:dyDescent="0.25">
      <c r="B14" s="540" t="s">
        <v>49</v>
      </c>
      <c r="C14" s="541">
        <v>94</v>
      </c>
      <c r="E14" s="541">
        <v>54</v>
      </c>
      <c r="F14" s="541">
        <v>55</v>
      </c>
    </row>
    <row r="15" spans="2:9" x14ac:dyDescent="0.25">
      <c r="B15" s="540" t="s">
        <v>50</v>
      </c>
      <c r="C15" s="541">
        <v>145</v>
      </c>
      <c r="E15" s="541">
        <v>183</v>
      </c>
      <c r="F15" s="541">
        <v>6</v>
      </c>
    </row>
    <row r="16" spans="2:9" x14ac:dyDescent="0.25">
      <c r="B16" s="540" t="s">
        <v>51</v>
      </c>
      <c r="C16" s="541">
        <v>139</v>
      </c>
      <c r="E16" s="541">
        <v>132</v>
      </c>
      <c r="F16" s="541">
        <v>63</v>
      </c>
    </row>
    <row r="17" spans="2:7" x14ac:dyDescent="0.25">
      <c r="B17" s="540" t="s">
        <v>52</v>
      </c>
      <c r="C17" s="541">
        <v>51</v>
      </c>
      <c r="E17" s="541">
        <v>22</v>
      </c>
      <c r="F17" s="541">
        <v>29</v>
      </c>
    </row>
    <row r="18" spans="2:7" x14ac:dyDescent="0.25">
      <c r="B18" s="540" t="s">
        <v>53</v>
      </c>
      <c r="C18" s="541">
        <v>11</v>
      </c>
      <c r="E18" s="541">
        <v>6</v>
      </c>
      <c r="F18" s="541">
        <v>11</v>
      </c>
    </row>
    <row r="19" spans="2:7" x14ac:dyDescent="0.25">
      <c r="B19" s="540" t="s">
        <v>54</v>
      </c>
      <c r="C19" s="541">
        <v>68</v>
      </c>
      <c r="E19" s="541">
        <v>43</v>
      </c>
      <c r="F19" s="541">
        <v>26</v>
      </c>
    </row>
    <row r="20" spans="2:7" x14ac:dyDescent="0.25">
      <c r="B20" s="540" t="s">
        <v>55</v>
      </c>
      <c r="C20" s="541">
        <v>0</v>
      </c>
      <c r="E20" s="541">
        <v>0</v>
      </c>
      <c r="F20" s="541">
        <v>0</v>
      </c>
    </row>
    <row r="21" spans="2:7" x14ac:dyDescent="0.25">
      <c r="B21" s="540" t="s">
        <v>56</v>
      </c>
      <c r="C21" s="541">
        <v>0</v>
      </c>
      <c r="E21" s="541">
        <v>0</v>
      </c>
      <c r="F21" s="541">
        <v>0</v>
      </c>
    </row>
    <row r="22" spans="2:7" x14ac:dyDescent="0.25">
      <c r="B22" s="540" t="s">
        <v>57</v>
      </c>
      <c r="C22" s="541">
        <v>0</v>
      </c>
      <c r="E22" s="541">
        <v>0</v>
      </c>
      <c r="F22" s="541">
        <v>0</v>
      </c>
    </row>
    <row r="23" spans="2:7" x14ac:dyDescent="0.25">
      <c r="B23" s="540" t="s">
        <v>58</v>
      </c>
      <c r="C23" s="541">
        <v>13</v>
      </c>
      <c r="E23" s="541">
        <v>2</v>
      </c>
      <c r="F23" s="541">
        <v>11</v>
      </c>
    </row>
    <row r="24" spans="2:7" x14ac:dyDescent="0.25">
      <c r="B24" s="540" t="s">
        <v>59</v>
      </c>
      <c r="C24" s="541">
        <v>68</v>
      </c>
      <c r="E24" s="541">
        <v>28</v>
      </c>
      <c r="F24" s="541">
        <v>43</v>
      </c>
    </row>
    <row r="25" spans="2:7" x14ac:dyDescent="0.25">
      <c r="B25" s="543" t="s">
        <v>60</v>
      </c>
      <c r="C25" s="531">
        <v>19667</v>
      </c>
      <c r="E25" s="531">
        <v>13712</v>
      </c>
      <c r="F25" s="531">
        <v>8458</v>
      </c>
    </row>
    <row r="29" spans="2:7" x14ac:dyDescent="0.25">
      <c r="C29" s="660" t="s">
        <v>264</v>
      </c>
    </row>
    <row r="30" spans="2:7" ht="22.5" x14ac:dyDescent="0.25">
      <c r="C30" s="660"/>
      <c r="D30" s="539" t="s">
        <v>407</v>
      </c>
      <c r="F30" s="539" t="s">
        <v>155</v>
      </c>
      <c r="G30" s="539" t="s">
        <v>156</v>
      </c>
    </row>
    <row r="31" spans="2:7" x14ac:dyDescent="0.25">
      <c r="C31" s="540" t="s">
        <v>39</v>
      </c>
      <c r="D31" s="541">
        <v>1178</v>
      </c>
      <c r="F31" s="541">
        <v>700</v>
      </c>
      <c r="G31" s="541">
        <v>675</v>
      </c>
    </row>
    <row r="32" spans="2:7" x14ac:dyDescent="0.25">
      <c r="C32" s="540" t="s">
        <v>40</v>
      </c>
      <c r="D32" s="541">
        <v>4</v>
      </c>
      <c r="F32" s="541">
        <v>2</v>
      </c>
      <c r="G32" s="541">
        <v>5</v>
      </c>
    </row>
    <row r="33" spans="3:7" x14ac:dyDescent="0.25">
      <c r="C33" s="540" t="s">
        <v>41</v>
      </c>
      <c r="D33" s="541">
        <v>6554</v>
      </c>
      <c r="F33" s="541">
        <v>3754</v>
      </c>
      <c r="G33" s="541">
        <v>3290</v>
      </c>
    </row>
    <row r="34" spans="3:7" x14ac:dyDescent="0.25">
      <c r="C34" s="540" t="s">
        <v>44</v>
      </c>
      <c r="D34" s="541">
        <v>798</v>
      </c>
      <c r="F34" s="541">
        <v>606</v>
      </c>
      <c r="G34" s="541">
        <v>229</v>
      </c>
    </row>
    <row r="35" spans="3:7" x14ac:dyDescent="0.25">
      <c r="C35" s="540" t="s">
        <v>45</v>
      </c>
      <c r="D35" s="541">
        <v>421</v>
      </c>
      <c r="F35" s="541">
        <v>255</v>
      </c>
      <c r="G35" s="541">
        <v>166</v>
      </c>
    </row>
    <row r="36" spans="3:7" x14ac:dyDescent="0.25">
      <c r="C36" s="540" t="s">
        <v>46</v>
      </c>
      <c r="D36" s="541">
        <v>213</v>
      </c>
      <c r="F36" s="541">
        <v>149</v>
      </c>
      <c r="G36" s="541">
        <v>89</v>
      </c>
    </row>
    <row r="37" spans="3:7" x14ac:dyDescent="0.25">
      <c r="C37" s="540" t="s">
        <v>47</v>
      </c>
      <c r="D37" s="541">
        <v>531</v>
      </c>
      <c r="F37" s="541">
        <v>305</v>
      </c>
      <c r="G37" s="541">
        <v>232</v>
      </c>
    </row>
    <row r="38" spans="3:7" x14ac:dyDescent="0.25">
      <c r="C38" s="540" t="s">
        <v>48</v>
      </c>
      <c r="D38" s="541">
        <v>218</v>
      </c>
      <c r="F38" s="541">
        <v>11</v>
      </c>
      <c r="G38" s="541">
        <v>207</v>
      </c>
    </row>
    <row r="39" spans="3:7" x14ac:dyDescent="0.25">
      <c r="C39" s="540" t="s">
        <v>49</v>
      </c>
      <c r="D39" s="541">
        <v>0</v>
      </c>
      <c r="F39" s="541">
        <v>0</v>
      </c>
      <c r="G39" s="541">
        <v>0</v>
      </c>
    </row>
    <row r="40" spans="3:7" x14ac:dyDescent="0.25">
      <c r="C40" s="540" t="s">
        <v>50</v>
      </c>
      <c r="D40" s="541">
        <v>19</v>
      </c>
      <c r="F40" s="541">
        <v>18</v>
      </c>
      <c r="G40" s="541">
        <v>4</v>
      </c>
    </row>
    <row r="41" spans="3:7" x14ac:dyDescent="0.25">
      <c r="C41" s="540" t="s">
        <v>51</v>
      </c>
      <c r="D41" s="541">
        <v>1124</v>
      </c>
      <c r="F41" s="541">
        <v>695</v>
      </c>
      <c r="G41" s="541">
        <v>682</v>
      </c>
    </row>
    <row r="42" spans="3:7" x14ac:dyDescent="0.25">
      <c r="C42" s="540" t="s">
        <v>52</v>
      </c>
      <c r="D42" s="541">
        <v>28</v>
      </c>
      <c r="F42" s="541">
        <v>3</v>
      </c>
      <c r="G42" s="541">
        <v>25</v>
      </c>
    </row>
    <row r="43" spans="3:7" x14ac:dyDescent="0.25">
      <c r="C43" s="540" t="s">
        <v>53</v>
      </c>
      <c r="D43" s="541">
        <v>10</v>
      </c>
      <c r="F43" s="541">
        <v>9</v>
      </c>
      <c r="G43" s="541">
        <v>9</v>
      </c>
    </row>
    <row r="44" spans="3:7" x14ac:dyDescent="0.25">
      <c r="C44" s="540" t="s">
        <v>54</v>
      </c>
      <c r="D44" s="541">
        <v>155</v>
      </c>
      <c r="F44" s="541">
        <v>85</v>
      </c>
      <c r="G44" s="541">
        <v>59</v>
      </c>
    </row>
    <row r="45" spans="3:7" x14ac:dyDescent="0.25">
      <c r="C45" s="540" t="s">
        <v>55</v>
      </c>
      <c r="D45" s="541">
        <v>196</v>
      </c>
      <c r="F45" s="541">
        <v>105</v>
      </c>
      <c r="G45" s="541">
        <v>115</v>
      </c>
    </row>
    <row r="46" spans="3:7" x14ac:dyDescent="0.25">
      <c r="C46" s="540" t="s">
        <v>56</v>
      </c>
      <c r="D46" s="541">
        <v>0</v>
      </c>
      <c r="F46" s="541">
        <v>0</v>
      </c>
      <c r="G46" s="541">
        <v>0</v>
      </c>
    </row>
    <row r="47" spans="3:7" x14ac:dyDescent="0.25">
      <c r="C47" s="540" t="s">
        <v>57</v>
      </c>
      <c r="D47" s="541">
        <v>0</v>
      </c>
      <c r="F47" s="541">
        <v>0</v>
      </c>
      <c r="G47" s="541">
        <v>0</v>
      </c>
    </row>
    <row r="48" spans="3:7" x14ac:dyDescent="0.25">
      <c r="C48" s="540" t="s">
        <v>58</v>
      </c>
      <c r="D48" s="541">
        <v>0</v>
      </c>
      <c r="F48" s="541">
        <v>0</v>
      </c>
      <c r="G48" s="541">
        <v>0</v>
      </c>
    </row>
    <row r="49" spans="3:7" x14ac:dyDescent="0.25">
      <c r="C49" s="540" t="s">
        <v>59</v>
      </c>
      <c r="D49" s="541">
        <v>0</v>
      </c>
      <c r="F49" s="541">
        <v>0</v>
      </c>
      <c r="G49" s="541">
        <v>0</v>
      </c>
    </row>
    <row r="50" spans="3:7" x14ac:dyDescent="0.25">
      <c r="C50" s="543" t="s">
        <v>60</v>
      </c>
      <c r="D50" s="544">
        <v>11449</v>
      </c>
      <c r="F50" s="544">
        <v>6697</v>
      </c>
      <c r="G50" s="544">
        <v>5787</v>
      </c>
    </row>
  </sheetData>
  <mergeCells count="2">
    <mergeCell ref="B4:B5"/>
    <mergeCell ref="C29:C30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F712-22FD-4B07-8C8E-D3A9B3206CD3}">
  <dimension ref="A4:Q30"/>
  <sheetViews>
    <sheetView topLeftCell="H8" zoomScaleNormal="100" workbookViewId="0">
      <selection activeCell="Q5" sqref="Q5:Q6"/>
    </sheetView>
  </sheetViews>
  <sheetFormatPr defaultRowHeight="15" x14ac:dyDescent="0.25"/>
  <sheetData>
    <row r="4" spans="1:17" ht="146.25" x14ac:dyDescent="0.25">
      <c r="B4" s="413" t="s">
        <v>311</v>
      </c>
      <c r="C4" s="539" t="s">
        <v>312</v>
      </c>
      <c r="D4" s="539" t="s">
        <v>313</v>
      </c>
      <c r="E4" s="413" t="s">
        <v>318</v>
      </c>
      <c r="F4" s="539" t="s">
        <v>319</v>
      </c>
      <c r="G4" s="539" t="s">
        <v>313</v>
      </c>
      <c r="H4" s="413" t="s">
        <v>266</v>
      </c>
      <c r="I4" s="539" t="s">
        <v>267</v>
      </c>
      <c r="J4" s="539" t="s">
        <v>416</v>
      </c>
      <c r="K4" s="413" t="s">
        <v>417</v>
      </c>
      <c r="L4" s="539" t="s">
        <v>289</v>
      </c>
      <c r="M4" s="539" t="s">
        <v>418</v>
      </c>
    </row>
    <row r="5" spans="1:17" x14ac:dyDescent="0.25">
      <c r="A5" s="540" t="s">
        <v>39</v>
      </c>
      <c r="B5" s="554">
        <v>1708</v>
      </c>
      <c r="C5" s="554">
        <v>1170</v>
      </c>
      <c r="D5" s="554">
        <v>485</v>
      </c>
      <c r="E5" s="554">
        <v>668</v>
      </c>
      <c r="F5" s="554">
        <v>571</v>
      </c>
      <c r="G5" s="554">
        <v>85</v>
      </c>
      <c r="H5" s="554">
        <v>564</v>
      </c>
      <c r="I5" s="554">
        <v>490</v>
      </c>
      <c r="J5" s="554">
        <v>71</v>
      </c>
      <c r="K5" s="554">
        <v>1420</v>
      </c>
      <c r="L5" s="554">
        <v>1178</v>
      </c>
      <c r="M5" s="554">
        <v>204</v>
      </c>
      <c r="Q5" t="s">
        <v>445</v>
      </c>
    </row>
    <row r="6" spans="1:17" x14ac:dyDescent="0.25">
      <c r="A6" s="540" t="s">
        <v>40</v>
      </c>
      <c r="B6" s="554">
        <v>80</v>
      </c>
      <c r="C6" s="554">
        <v>68</v>
      </c>
      <c r="D6" s="554">
        <v>3</v>
      </c>
      <c r="E6" s="554">
        <v>60</v>
      </c>
      <c r="F6" s="554">
        <v>49</v>
      </c>
      <c r="G6" s="554">
        <v>4</v>
      </c>
      <c r="H6" s="554">
        <v>53</v>
      </c>
      <c r="I6" s="554">
        <v>45</v>
      </c>
      <c r="J6" s="554">
        <v>6</v>
      </c>
      <c r="K6" s="554">
        <v>9</v>
      </c>
      <c r="L6" s="554">
        <v>4</v>
      </c>
      <c r="M6" s="554">
        <v>3</v>
      </c>
      <c r="Q6" t="s">
        <v>446</v>
      </c>
    </row>
    <row r="7" spans="1:17" x14ac:dyDescent="0.25">
      <c r="A7" s="540" t="s">
        <v>41</v>
      </c>
      <c r="B7" s="554">
        <v>17138</v>
      </c>
      <c r="C7" s="554">
        <v>13755</v>
      </c>
      <c r="D7" s="554">
        <v>1695</v>
      </c>
      <c r="E7" s="554">
        <v>16031</v>
      </c>
      <c r="F7" s="554">
        <v>13954</v>
      </c>
      <c r="G7" s="554">
        <v>997</v>
      </c>
      <c r="H7" s="554">
        <v>13522</v>
      </c>
      <c r="I7" s="554">
        <v>10746</v>
      </c>
      <c r="J7" s="554">
        <v>1855</v>
      </c>
      <c r="K7" s="554">
        <v>7517</v>
      </c>
      <c r="L7" s="554">
        <v>6499</v>
      </c>
      <c r="M7" s="554">
        <v>542</v>
      </c>
    </row>
    <row r="8" spans="1:17" x14ac:dyDescent="0.25">
      <c r="A8" s="540" t="s">
        <v>44</v>
      </c>
      <c r="B8" s="554">
        <v>6422</v>
      </c>
      <c r="C8" s="554">
        <v>4889</v>
      </c>
      <c r="D8" s="554">
        <v>1106</v>
      </c>
      <c r="E8" s="554">
        <v>374</v>
      </c>
      <c r="F8" s="554">
        <v>320</v>
      </c>
      <c r="G8" s="554">
        <v>0</v>
      </c>
      <c r="H8" s="554">
        <v>4162</v>
      </c>
      <c r="I8" s="554">
        <v>3620</v>
      </c>
      <c r="J8" s="554">
        <v>350</v>
      </c>
      <c r="K8" s="554">
        <v>979</v>
      </c>
      <c r="L8" s="554">
        <v>798</v>
      </c>
      <c r="M8" s="554">
        <v>49</v>
      </c>
    </row>
    <row r="9" spans="1:17" x14ac:dyDescent="0.25">
      <c r="A9" s="540" t="s">
        <v>45</v>
      </c>
      <c r="B9" s="554">
        <v>1689</v>
      </c>
      <c r="C9" s="554">
        <v>1151</v>
      </c>
      <c r="D9" s="554">
        <v>163</v>
      </c>
      <c r="E9" s="554">
        <v>85</v>
      </c>
      <c r="F9" s="554">
        <v>64</v>
      </c>
      <c r="G9" s="554">
        <v>0</v>
      </c>
      <c r="H9" s="554">
        <v>1099</v>
      </c>
      <c r="I9" s="554">
        <v>1028</v>
      </c>
      <c r="J9" s="554">
        <v>1</v>
      </c>
      <c r="K9" s="554">
        <v>458</v>
      </c>
      <c r="L9" s="554">
        <v>421</v>
      </c>
      <c r="M9" s="554">
        <v>4</v>
      </c>
    </row>
    <row r="10" spans="1:17" x14ac:dyDescent="0.25">
      <c r="A10" s="540" t="s">
        <v>46</v>
      </c>
      <c r="B10" s="554">
        <v>134</v>
      </c>
      <c r="C10" s="554">
        <v>90</v>
      </c>
      <c r="D10" s="554">
        <v>38</v>
      </c>
      <c r="E10" s="554">
        <v>30</v>
      </c>
      <c r="F10" s="554">
        <v>26</v>
      </c>
      <c r="G10" s="554">
        <v>3</v>
      </c>
      <c r="H10" s="554">
        <v>98</v>
      </c>
      <c r="I10" s="554">
        <v>50</v>
      </c>
      <c r="J10" s="554">
        <v>16</v>
      </c>
      <c r="K10" s="554">
        <v>269</v>
      </c>
      <c r="L10" s="554">
        <v>213</v>
      </c>
      <c r="M10" s="554">
        <v>39</v>
      </c>
    </row>
    <row r="11" spans="1:17" x14ac:dyDescent="0.25">
      <c r="A11" s="540" t="s">
        <v>47</v>
      </c>
      <c r="B11" s="554">
        <v>0</v>
      </c>
      <c r="C11" s="554">
        <v>0</v>
      </c>
      <c r="D11" s="554">
        <v>0</v>
      </c>
      <c r="E11" s="554">
        <v>3926</v>
      </c>
      <c r="F11" s="554">
        <v>3124</v>
      </c>
      <c r="G11" s="554">
        <v>0</v>
      </c>
      <c r="H11" s="554">
        <v>3078</v>
      </c>
      <c r="I11" s="554">
        <v>2195</v>
      </c>
      <c r="J11" s="554">
        <v>78</v>
      </c>
      <c r="K11" s="554">
        <v>664</v>
      </c>
      <c r="L11" s="554">
        <v>531</v>
      </c>
      <c r="M11" s="554">
        <v>6</v>
      </c>
    </row>
    <row r="12" spans="1:17" x14ac:dyDescent="0.25">
      <c r="A12" s="540" t="s">
        <v>48</v>
      </c>
      <c r="B12" s="554">
        <v>481</v>
      </c>
      <c r="C12" s="554">
        <v>296</v>
      </c>
      <c r="D12" s="554">
        <v>0</v>
      </c>
      <c r="E12" s="554">
        <v>311</v>
      </c>
      <c r="F12" s="554">
        <v>265</v>
      </c>
      <c r="G12" s="554">
        <v>0</v>
      </c>
      <c r="H12" s="554">
        <v>161</v>
      </c>
      <c r="I12" s="554">
        <v>153</v>
      </c>
      <c r="J12" s="554">
        <v>0</v>
      </c>
      <c r="K12" s="554">
        <v>0</v>
      </c>
      <c r="L12" s="554">
        <v>0</v>
      </c>
      <c r="M12" s="554">
        <v>0</v>
      </c>
    </row>
    <row r="13" spans="1:17" x14ac:dyDescent="0.25">
      <c r="A13" s="540" t="s">
        <v>49</v>
      </c>
      <c r="B13" s="554">
        <v>267</v>
      </c>
      <c r="C13" s="554">
        <v>190</v>
      </c>
      <c r="D13" s="554">
        <v>77</v>
      </c>
      <c r="E13" s="554">
        <v>151</v>
      </c>
      <c r="F13" s="554">
        <v>138</v>
      </c>
      <c r="G13" s="554">
        <v>13</v>
      </c>
      <c r="H13" s="554">
        <v>113</v>
      </c>
      <c r="I13" s="554">
        <v>94</v>
      </c>
      <c r="J13" s="554">
        <v>15</v>
      </c>
      <c r="K13" s="554">
        <v>0</v>
      </c>
      <c r="L13" s="554">
        <v>0</v>
      </c>
      <c r="M13" s="554">
        <v>0</v>
      </c>
    </row>
    <row r="14" spans="1:17" x14ac:dyDescent="0.25">
      <c r="A14" s="540" t="s">
        <v>50</v>
      </c>
      <c r="B14" s="554">
        <v>138</v>
      </c>
      <c r="C14" s="554">
        <v>90</v>
      </c>
      <c r="D14" s="554">
        <v>32</v>
      </c>
      <c r="E14" s="554">
        <v>220</v>
      </c>
      <c r="F14" s="554">
        <v>155</v>
      </c>
      <c r="G14" s="554">
        <v>29</v>
      </c>
      <c r="H14" s="554">
        <v>192</v>
      </c>
      <c r="I14" s="554">
        <v>145</v>
      </c>
      <c r="J14" s="554">
        <v>44</v>
      </c>
      <c r="K14" s="554">
        <v>30</v>
      </c>
      <c r="L14" s="554">
        <v>19</v>
      </c>
      <c r="M14" s="554">
        <v>3</v>
      </c>
    </row>
    <row r="15" spans="1:17" x14ac:dyDescent="0.25">
      <c r="A15" s="540" t="s">
        <v>51</v>
      </c>
      <c r="B15" s="554">
        <v>85</v>
      </c>
      <c r="C15" s="554">
        <v>52</v>
      </c>
      <c r="D15" s="554">
        <v>20</v>
      </c>
      <c r="E15" s="554">
        <v>138</v>
      </c>
      <c r="F15" s="554">
        <v>120</v>
      </c>
      <c r="G15" s="554">
        <v>9</v>
      </c>
      <c r="H15" s="554">
        <v>109</v>
      </c>
      <c r="I15" s="554">
        <v>86</v>
      </c>
      <c r="J15" s="554">
        <v>17</v>
      </c>
      <c r="K15" s="554">
        <v>1535</v>
      </c>
      <c r="L15" s="554">
        <v>1124</v>
      </c>
      <c r="M15" s="554">
        <v>253</v>
      </c>
    </row>
    <row r="16" spans="1:17" x14ac:dyDescent="0.25">
      <c r="A16" s="540" t="s">
        <v>52</v>
      </c>
      <c r="B16" s="554">
        <v>166</v>
      </c>
      <c r="C16" s="554">
        <v>128</v>
      </c>
      <c r="D16" s="554">
        <v>0</v>
      </c>
      <c r="E16" s="554">
        <v>80</v>
      </c>
      <c r="F16" s="554">
        <v>71</v>
      </c>
      <c r="G16" s="554">
        <v>0</v>
      </c>
      <c r="H16" s="554">
        <v>63</v>
      </c>
      <c r="I16" s="554">
        <v>51</v>
      </c>
      <c r="J16" s="554">
        <v>0</v>
      </c>
      <c r="K16" s="554">
        <v>36</v>
      </c>
      <c r="L16" s="554">
        <v>28</v>
      </c>
      <c r="M16" s="554">
        <v>0</v>
      </c>
    </row>
    <row r="17" spans="1:14" s="556" customFormat="1" x14ac:dyDescent="0.25">
      <c r="A17" s="512" t="s">
        <v>53</v>
      </c>
      <c r="B17" s="555">
        <v>77</v>
      </c>
      <c r="C17" s="555">
        <v>0</v>
      </c>
      <c r="D17" s="555">
        <v>9</v>
      </c>
      <c r="E17" s="555">
        <v>24</v>
      </c>
      <c r="F17" s="555">
        <v>0</v>
      </c>
      <c r="G17" s="555">
        <v>0</v>
      </c>
      <c r="H17" s="555">
        <v>49</v>
      </c>
      <c r="I17" s="555">
        <v>11</v>
      </c>
      <c r="J17" s="555">
        <v>6</v>
      </c>
      <c r="K17" s="555">
        <v>44</v>
      </c>
      <c r="L17" s="555">
        <v>10</v>
      </c>
      <c r="M17" s="555">
        <v>8</v>
      </c>
    </row>
    <row r="18" spans="1:14" s="556" customFormat="1" x14ac:dyDescent="0.25">
      <c r="A18" s="512" t="s">
        <v>54</v>
      </c>
      <c r="B18" s="555">
        <v>839</v>
      </c>
      <c r="C18" s="555">
        <v>624</v>
      </c>
      <c r="D18" s="555">
        <v>0</v>
      </c>
      <c r="E18" s="555">
        <v>84</v>
      </c>
      <c r="F18" s="555">
        <v>74</v>
      </c>
      <c r="G18" s="555">
        <v>0</v>
      </c>
      <c r="H18" s="555">
        <v>99</v>
      </c>
      <c r="I18" s="555">
        <v>68</v>
      </c>
      <c r="J18" s="555">
        <v>1</v>
      </c>
      <c r="K18" s="555">
        <v>223</v>
      </c>
      <c r="L18" s="555">
        <v>155</v>
      </c>
      <c r="M18" s="555">
        <v>0</v>
      </c>
    </row>
    <row r="19" spans="1:14" s="556" customFormat="1" x14ac:dyDescent="0.25">
      <c r="A19" s="512" t="s">
        <v>55</v>
      </c>
      <c r="B19" s="555">
        <v>137</v>
      </c>
      <c r="C19" s="555">
        <v>0</v>
      </c>
      <c r="D19" s="555">
        <v>7</v>
      </c>
      <c r="E19" s="555">
        <v>209</v>
      </c>
      <c r="F19" s="555">
        <v>90</v>
      </c>
      <c r="G19" s="555">
        <v>7</v>
      </c>
      <c r="H19" s="555">
        <v>0</v>
      </c>
      <c r="I19" s="555">
        <v>0</v>
      </c>
      <c r="J19" s="555">
        <v>0</v>
      </c>
      <c r="K19" s="555">
        <v>259</v>
      </c>
      <c r="L19" s="555">
        <v>196</v>
      </c>
      <c r="M19" s="555">
        <v>24</v>
      </c>
    </row>
    <row r="20" spans="1:14" s="556" customFormat="1" x14ac:dyDescent="0.25">
      <c r="A20" s="512" t="s">
        <v>56</v>
      </c>
      <c r="B20" s="555">
        <v>0</v>
      </c>
      <c r="C20" s="555">
        <v>0</v>
      </c>
      <c r="D20" s="555">
        <v>0</v>
      </c>
      <c r="E20" s="555">
        <v>0</v>
      </c>
      <c r="F20" s="555">
        <v>0</v>
      </c>
      <c r="G20" s="555">
        <v>0</v>
      </c>
      <c r="H20" s="555">
        <v>0</v>
      </c>
      <c r="I20" s="555">
        <v>0</v>
      </c>
      <c r="J20" s="555">
        <v>0</v>
      </c>
      <c r="K20" s="555">
        <v>0</v>
      </c>
      <c r="L20" s="555">
        <v>0</v>
      </c>
      <c r="M20" s="555">
        <v>0</v>
      </c>
    </row>
    <row r="21" spans="1:14" s="556" customFormat="1" x14ac:dyDescent="0.25">
      <c r="A21" s="512" t="s">
        <v>57</v>
      </c>
      <c r="B21" s="555">
        <v>201</v>
      </c>
      <c r="C21" s="555">
        <v>90</v>
      </c>
      <c r="D21" s="555">
        <v>42</v>
      </c>
      <c r="E21" s="555">
        <v>0</v>
      </c>
      <c r="F21" s="555">
        <v>0</v>
      </c>
      <c r="G21" s="555">
        <v>0</v>
      </c>
      <c r="H21" s="555">
        <v>0</v>
      </c>
      <c r="I21" s="555">
        <v>0</v>
      </c>
      <c r="J21" s="555">
        <v>0</v>
      </c>
      <c r="K21" s="555">
        <v>0</v>
      </c>
      <c r="L21" s="555">
        <v>0</v>
      </c>
      <c r="M21" s="555">
        <v>0</v>
      </c>
    </row>
    <row r="22" spans="1:14" s="556" customFormat="1" x14ac:dyDescent="0.25">
      <c r="A22" s="512" t="s">
        <v>58</v>
      </c>
      <c r="B22" s="555">
        <v>8306</v>
      </c>
      <c r="C22" s="555">
        <v>4756</v>
      </c>
      <c r="D22" s="555">
        <v>0</v>
      </c>
      <c r="E22" s="555">
        <v>5672</v>
      </c>
      <c r="F22" s="555">
        <v>3894</v>
      </c>
      <c r="G22" s="555">
        <v>0</v>
      </c>
      <c r="H22" s="555">
        <v>23</v>
      </c>
      <c r="I22" s="555">
        <v>13</v>
      </c>
      <c r="J22" s="555">
        <v>0</v>
      </c>
      <c r="K22" s="555">
        <v>0</v>
      </c>
      <c r="L22" s="555">
        <v>0</v>
      </c>
      <c r="M22" s="555">
        <v>0</v>
      </c>
    </row>
    <row r="23" spans="1:14" s="556" customFormat="1" x14ac:dyDescent="0.25">
      <c r="A23" s="512" t="s">
        <v>59</v>
      </c>
      <c r="B23" s="555">
        <v>439</v>
      </c>
      <c r="C23" s="555">
        <v>176</v>
      </c>
      <c r="D23" s="555">
        <v>8</v>
      </c>
      <c r="E23" s="555">
        <v>438</v>
      </c>
      <c r="F23" s="555">
        <v>256</v>
      </c>
      <c r="G23" s="555">
        <v>14</v>
      </c>
      <c r="H23" s="555">
        <v>143</v>
      </c>
      <c r="I23" s="555">
        <v>68</v>
      </c>
      <c r="J23" s="555">
        <v>3</v>
      </c>
      <c r="K23" s="555">
        <v>0</v>
      </c>
      <c r="L23" s="555">
        <v>0</v>
      </c>
      <c r="M23" s="555">
        <v>0</v>
      </c>
    </row>
    <row r="24" spans="1:14" x14ac:dyDescent="0.25">
      <c r="A24" s="543" t="s">
        <v>60</v>
      </c>
      <c r="B24" s="557">
        <v>38307</v>
      </c>
      <c r="C24" s="557">
        <v>27525</v>
      </c>
      <c r="D24" s="557">
        <v>3685</v>
      </c>
      <c r="E24" s="557">
        <v>28501</v>
      </c>
      <c r="F24" s="557">
        <v>23171</v>
      </c>
      <c r="G24" s="557">
        <v>1161</v>
      </c>
      <c r="H24" s="557">
        <v>23528</v>
      </c>
      <c r="I24" s="557">
        <v>18863</v>
      </c>
      <c r="J24" s="557">
        <v>2463</v>
      </c>
      <c r="K24" s="557">
        <v>13443</v>
      </c>
      <c r="L24" s="557">
        <v>11176</v>
      </c>
      <c r="M24" s="557">
        <v>1135</v>
      </c>
    </row>
    <row r="28" spans="1:14" x14ac:dyDescent="0.25">
      <c r="C28" s="664" t="s">
        <v>308</v>
      </c>
      <c r="D28" s="664"/>
      <c r="E28" s="664"/>
      <c r="F28" s="664" t="s">
        <v>309</v>
      </c>
      <c r="G28" s="664"/>
      <c r="H28" s="664"/>
      <c r="I28" s="664" t="s">
        <v>310</v>
      </c>
      <c r="J28" s="664"/>
      <c r="K28" s="664"/>
      <c r="L28" s="664" t="s">
        <v>160</v>
      </c>
      <c r="M28" s="664"/>
      <c r="N28" s="664"/>
    </row>
    <row r="29" spans="1:14" ht="33.75" x14ac:dyDescent="0.25">
      <c r="C29" s="413" t="s">
        <v>419</v>
      </c>
      <c r="D29" s="539" t="s">
        <v>331</v>
      </c>
      <c r="E29" s="539" t="s">
        <v>420</v>
      </c>
      <c r="F29" s="413" t="s">
        <v>421</v>
      </c>
      <c r="G29" s="539" t="s">
        <v>332</v>
      </c>
      <c r="H29" s="539" t="s">
        <v>422</v>
      </c>
      <c r="I29" s="413" t="s">
        <v>423</v>
      </c>
      <c r="J29" s="539" t="s">
        <v>225</v>
      </c>
      <c r="K29" s="539" t="s">
        <v>422</v>
      </c>
      <c r="L29" s="413" t="s">
        <v>424</v>
      </c>
      <c r="M29" s="539" t="s">
        <v>291</v>
      </c>
      <c r="N29" s="539" t="s">
        <v>422</v>
      </c>
    </row>
    <row r="30" spans="1:14" x14ac:dyDescent="0.25">
      <c r="C30" s="557">
        <v>38307</v>
      </c>
      <c r="D30" s="557">
        <v>27525</v>
      </c>
      <c r="E30" s="557">
        <v>3685</v>
      </c>
      <c r="F30" s="557">
        <v>28501</v>
      </c>
      <c r="G30" s="557">
        <v>23171</v>
      </c>
      <c r="H30" s="557">
        <v>1161</v>
      </c>
      <c r="I30" s="557">
        <v>23528</v>
      </c>
      <c r="J30" s="557">
        <v>18863</v>
      </c>
      <c r="K30" s="557">
        <v>2463</v>
      </c>
      <c r="L30" s="557">
        <v>13443</v>
      </c>
      <c r="M30" s="557">
        <v>11176</v>
      </c>
      <c r="N30" s="557">
        <v>1135</v>
      </c>
    </row>
  </sheetData>
  <mergeCells count="4">
    <mergeCell ref="C28:E28"/>
    <mergeCell ref="F28:H28"/>
    <mergeCell ref="I28:K28"/>
    <mergeCell ref="L28:N28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8D69-C1D0-438D-B638-9241A54C2812}">
  <dimension ref="A5:O32"/>
  <sheetViews>
    <sheetView topLeftCell="F6" zoomScale="94" zoomScaleNormal="94" workbookViewId="0">
      <selection activeCell="O12" sqref="O12:O13"/>
    </sheetView>
  </sheetViews>
  <sheetFormatPr defaultRowHeight="15" x14ac:dyDescent="0.25"/>
  <cols>
    <col min="2" max="2" width="12.7109375" customWidth="1"/>
    <col min="5" max="5" width="16.5703125" customWidth="1"/>
    <col min="8" max="8" width="17.28515625" customWidth="1"/>
  </cols>
  <sheetData>
    <row r="5" spans="1:15" ht="168.75" x14ac:dyDescent="0.25">
      <c r="B5" s="413" t="s">
        <v>425</v>
      </c>
      <c r="C5" s="539" t="s">
        <v>426</v>
      </c>
      <c r="D5" s="539" t="s">
        <v>427</v>
      </c>
      <c r="E5" s="413" t="s">
        <v>428</v>
      </c>
      <c r="F5" s="539" t="s">
        <v>429</v>
      </c>
      <c r="G5" s="539" t="s">
        <v>427</v>
      </c>
      <c r="H5" s="413" t="s">
        <v>430</v>
      </c>
      <c r="I5" s="539" t="s">
        <v>431</v>
      </c>
      <c r="J5" s="539" t="s">
        <v>432</v>
      </c>
      <c r="K5" s="413" t="s">
        <v>433</v>
      </c>
      <c r="L5" s="539" t="s">
        <v>434</v>
      </c>
      <c r="M5" s="539" t="s">
        <v>435</v>
      </c>
    </row>
    <row r="6" spans="1:15" x14ac:dyDescent="0.25">
      <c r="A6" s="540" t="s">
        <v>39</v>
      </c>
      <c r="B6" s="554">
        <v>0</v>
      </c>
      <c r="C6" s="554">
        <v>0</v>
      </c>
      <c r="D6" s="554">
        <v>0</v>
      </c>
      <c r="E6" s="554">
        <v>0</v>
      </c>
      <c r="F6" s="554">
        <v>0</v>
      </c>
      <c r="G6" s="554">
        <v>0</v>
      </c>
      <c r="H6" s="554">
        <v>0</v>
      </c>
      <c r="I6" s="554">
        <v>0</v>
      </c>
      <c r="J6" s="554">
        <v>0</v>
      </c>
      <c r="K6" s="554">
        <v>0</v>
      </c>
      <c r="L6" s="554">
        <v>0</v>
      </c>
      <c r="M6" s="554">
        <v>0</v>
      </c>
    </row>
    <row r="7" spans="1:15" x14ac:dyDescent="0.25">
      <c r="A7" s="540" t="s">
        <v>40</v>
      </c>
      <c r="B7" s="554">
        <v>0</v>
      </c>
      <c r="C7" s="554">
        <v>0</v>
      </c>
      <c r="D7" s="554">
        <v>0</v>
      </c>
      <c r="E7" s="554">
        <v>0</v>
      </c>
      <c r="F7" s="554">
        <v>0</v>
      </c>
      <c r="G7" s="554">
        <v>0</v>
      </c>
      <c r="H7" s="554">
        <v>0</v>
      </c>
      <c r="I7" s="554">
        <v>0</v>
      </c>
      <c r="J7" s="554">
        <v>0</v>
      </c>
      <c r="K7" s="554">
        <v>0</v>
      </c>
      <c r="L7" s="554">
        <v>0</v>
      </c>
      <c r="M7" s="554">
        <v>0</v>
      </c>
    </row>
    <row r="8" spans="1:15" x14ac:dyDescent="0.25">
      <c r="A8" s="540" t="s">
        <v>41</v>
      </c>
      <c r="B8" s="554">
        <v>499</v>
      </c>
      <c r="C8" s="554">
        <v>321</v>
      </c>
      <c r="D8" s="554">
        <v>0</v>
      </c>
      <c r="E8" s="554">
        <v>616</v>
      </c>
      <c r="F8" s="554">
        <v>479</v>
      </c>
      <c r="G8" s="554">
        <v>0</v>
      </c>
      <c r="H8" s="554">
        <v>152</v>
      </c>
      <c r="I8" s="554">
        <v>129</v>
      </c>
      <c r="J8" s="554">
        <v>1</v>
      </c>
      <c r="K8" s="554">
        <v>62</v>
      </c>
      <c r="L8" s="554">
        <v>55</v>
      </c>
      <c r="M8" s="554">
        <v>2</v>
      </c>
    </row>
    <row r="9" spans="1:15" x14ac:dyDescent="0.25">
      <c r="A9" s="540" t="s">
        <v>44</v>
      </c>
      <c r="B9" s="554">
        <v>0</v>
      </c>
      <c r="C9" s="554">
        <v>0</v>
      </c>
      <c r="D9" s="554">
        <v>0</v>
      </c>
      <c r="E9" s="554">
        <v>0</v>
      </c>
      <c r="F9" s="554">
        <v>0</v>
      </c>
      <c r="G9" s="554">
        <v>0</v>
      </c>
      <c r="H9" s="554">
        <v>0</v>
      </c>
      <c r="I9" s="554">
        <v>0</v>
      </c>
      <c r="J9" s="554">
        <v>0</v>
      </c>
      <c r="K9" s="554">
        <v>0</v>
      </c>
      <c r="L9" s="554">
        <v>0</v>
      </c>
      <c r="M9" s="554">
        <v>0</v>
      </c>
    </row>
    <row r="10" spans="1:15" x14ac:dyDescent="0.25">
      <c r="A10" s="540" t="s">
        <v>45</v>
      </c>
      <c r="B10" s="554">
        <v>0</v>
      </c>
      <c r="C10" s="554">
        <v>0</v>
      </c>
      <c r="D10" s="554">
        <v>0</v>
      </c>
      <c r="E10" s="554">
        <v>0</v>
      </c>
      <c r="F10" s="554">
        <v>0</v>
      </c>
      <c r="G10" s="554">
        <v>0</v>
      </c>
      <c r="H10" s="554">
        <v>0</v>
      </c>
      <c r="I10" s="554">
        <v>0</v>
      </c>
      <c r="J10" s="554">
        <v>0</v>
      </c>
      <c r="K10" s="554">
        <v>0</v>
      </c>
      <c r="L10" s="554">
        <v>0</v>
      </c>
      <c r="M10" s="554">
        <v>0</v>
      </c>
    </row>
    <row r="11" spans="1:15" x14ac:dyDescent="0.25">
      <c r="A11" s="540" t="s">
        <v>46</v>
      </c>
      <c r="B11" s="554">
        <v>0</v>
      </c>
      <c r="C11" s="554">
        <v>0</v>
      </c>
      <c r="D11" s="554">
        <v>0</v>
      </c>
      <c r="E11" s="554">
        <v>0</v>
      </c>
      <c r="F11" s="554">
        <v>0</v>
      </c>
      <c r="G11" s="554">
        <v>0</v>
      </c>
      <c r="H11" s="554">
        <v>0</v>
      </c>
      <c r="I11" s="554">
        <v>0</v>
      </c>
      <c r="J11" s="554">
        <v>0</v>
      </c>
      <c r="K11" s="554">
        <v>0</v>
      </c>
      <c r="L11" s="554">
        <v>0</v>
      </c>
      <c r="M11" s="554">
        <v>0</v>
      </c>
    </row>
    <row r="12" spans="1:15" x14ac:dyDescent="0.25">
      <c r="A12" s="540" t="s">
        <v>47</v>
      </c>
      <c r="B12" s="554">
        <v>0</v>
      </c>
      <c r="C12" s="554">
        <v>0</v>
      </c>
      <c r="D12" s="554">
        <v>0</v>
      </c>
      <c r="E12" s="554">
        <v>0</v>
      </c>
      <c r="F12" s="554">
        <v>0</v>
      </c>
      <c r="G12" s="554">
        <v>0</v>
      </c>
      <c r="H12" s="554">
        <v>0</v>
      </c>
      <c r="I12" s="554">
        <v>0</v>
      </c>
      <c r="J12" s="554">
        <v>0</v>
      </c>
      <c r="K12" s="554">
        <v>0</v>
      </c>
      <c r="L12" s="554">
        <v>0</v>
      </c>
      <c r="M12" s="554">
        <v>0</v>
      </c>
      <c r="O12" t="s">
        <v>447</v>
      </c>
    </row>
    <row r="13" spans="1:15" x14ac:dyDescent="0.25">
      <c r="A13" s="540" t="s">
        <v>48</v>
      </c>
      <c r="B13" s="554">
        <v>1236</v>
      </c>
      <c r="C13" s="554">
        <v>1001</v>
      </c>
      <c r="D13" s="554">
        <v>0</v>
      </c>
      <c r="E13" s="554">
        <v>1021</v>
      </c>
      <c r="F13" s="554">
        <v>949</v>
      </c>
      <c r="G13" s="554">
        <v>0</v>
      </c>
      <c r="H13" s="554">
        <v>702</v>
      </c>
      <c r="I13" s="554">
        <v>622</v>
      </c>
      <c r="J13" s="554">
        <v>0</v>
      </c>
      <c r="K13" s="554">
        <v>270</v>
      </c>
      <c r="L13" s="554">
        <v>218</v>
      </c>
      <c r="M13" s="554">
        <v>0</v>
      </c>
      <c r="O13" t="s">
        <v>448</v>
      </c>
    </row>
    <row r="14" spans="1:15" x14ac:dyDescent="0.25">
      <c r="A14" s="540" t="s">
        <v>49</v>
      </c>
      <c r="B14" s="554">
        <v>0</v>
      </c>
      <c r="C14" s="554">
        <v>0</v>
      </c>
      <c r="D14" s="554">
        <v>0</v>
      </c>
      <c r="E14" s="554">
        <v>0</v>
      </c>
      <c r="F14" s="554">
        <v>0</v>
      </c>
      <c r="G14" s="554">
        <v>0</v>
      </c>
      <c r="H14" s="554">
        <v>0</v>
      </c>
      <c r="I14" s="554">
        <v>0</v>
      </c>
      <c r="J14" s="554">
        <v>0</v>
      </c>
      <c r="K14" s="554">
        <v>0</v>
      </c>
      <c r="L14" s="554">
        <v>0</v>
      </c>
      <c r="M14" s="554">
        <v>0</v>
      </c>
    </row>
    <row r="15" spans="1:15" x14ac:dyDescent="0.25">
      <c r="A15" s="540" t="s">
        <v>50</v>
      </c>
      <c r="B15" s="554">
        <v>0</v>
      </c>
      <c r="C15" s="554">
        <v>0</v>
      </c>
      <c r="D15" s="554">
        <v>0</v>
      </c>
      <c r="E15" s="554">
        <v>0</v>
      </c>
      <c r="F15" s="554">
        <v>0</v>
      </c>
      <c r="G15" s="554">
        <v>0</v>
      </c>
      <c r="H15" s="554">
        <v>0</v>
      </c>
      <c r="I15" s="554">
        <v>0</v>
      </c>
      <c r="J15" s="554">
        <v>0</v>
      </c>
      <c r="K15" s="554">
        <v>0</v>
      </c>
      <c r="L15" s="554">
        <v>0</v>
      </c>
      <c r="M15" s="554">
        <v>0</v>
      </c>
    </row>
    <row r="16" spans="1:15" x14ac:dyDescent="0.25">
      <c r="A16" s="540" t="s">
        <v>51</v>
      </c>
      <c r="B16" s="554">
        <v>0</v>
      </c>
      <c r="C16" s="554">
        <v>0</v>
      </c>
      <c r="D16" s="554">
        <v>0</v>
      </c>
      <c r="E16" s="554">
        <v>11</v>
      </c>
      <c r="F16" s="554">
        <v>7</v>
      </c>
      <c r="G16" s="554">
        <v>4</v>
      </c>
      <c r="H16" s="554">
        <v>104</v>
      </c>
      <c r="I16" s="554">
        <v>53</v>
      </c>
      <c r="J16" s="554">
        <v>39</v>
      </c>
      <c r="K16" s="554">
        <v>0</v>
      </c>
      <c r="L16" s="554">
        <v>0</v>
      </c>
      <c r="M16" s="554">
        <v>0</v>
      </c>
    </row>
    <row r="17" spans="1:13" x14ac:dyDescent="0.25">
      <c r="A17" s="540" t="s">
        <v>52</v>
      </c>
      <c r="B17" s="554">
        <v>0</v>
      </c>
      <c r="C17" s="554">
        <v>0</v>
      </c>
      <c r="D17" s="554">
        <v>0</v>
      </c>
      <c r="E17" s="554">
        <v>0</v>
      </c>
      <c r="F17" s="554">
        <v>0</v>
      </c>
      <c r="G17" s="554">
        <v>0</v>
      </c>
      <c r="H17" s="554">
        <v>0</v>
      </c>
      <c r="I17" s="554">
        <v>0</v>
      </c>
      <c r="J17" s="554">
        <v>0</v>
      </c>
      <c r="K17" s="554">
        <v>0</v>
      </c>
      <c r="L17" s="554">
        <v>0</v>
      </c>
      <c r="M17" s="554">
        <v>0</v>
      </c>
    </row>
    <row r="18" spans="1:13" x14ac:dyDescent="0.25">
      <c r="A18" s="540" t="s">
        <v>53</v>
      </c>
      <c r="B18" s="554">
        <v>0</v>
      </c>
      <c r="C18" s="554">
        <v>0</v>
      </c>
      <c r="D18" s="554">
        <v>0</v>
      </c>
      <c r="E18" s="554">
        <v>0</v>
      </c>
      <c r="F18" s="554">
        <v>0</v>
      </c>
      <c r="G18" s="554">
        <v>0</v>
      </c>
      <c r="H18" s="554">
        <v>0</v>
      </c>
      <c r="I18" s="554">
        <v>0</v>
      </c>
      <c r="J18" s="554">
        <v>0</v>
      </c>
      <c r="K18" s="554">
        <v>0</v>
      </c>
      <c r="L18" s="554">
        <v>0</v>
      </c>
      <c r="M18" s="554">
        <v>0</v>
      </c>
    </row>
    <row r="19" spans="1:13" x14ac:dyDescent="0.25">
      <c r="A19" s="540" t="s">
        <v>54</v>
      </c>
      <c r="B19" s="554">
        <v>0</v>
      </c>
      <c r="C19" s="554">
        <v>0</v>
      </c>
      <c r="D19" s="554">
        <v>0</v>
      </c>
      <c r="E19" s="554">
        <v>0</v>
      </c>
      <c r="F19" s="554">
        <v>0</v>
      </c>
      <c r="G19" s="554">
        <v>0</v>
      </c>
      <c r="H19" s="554">
        <v>0</v>
      </c>
      <c r="I19" s="554">
        <v>0</v>
      </c>
      <c r="J19" s="554">
        <v>0</v>
      </c>
      <c r="K19" s="554">
        <v>0</v>
      </c>
      <c r="L19" s="554">
        <v>0</v>
      </c>
      <c r="M19" s="554">
        <v>0</v>
      </c>
    </row>
    <row r="20" spans="1:13" x14ac:dyDescent="0.25">
      <c r="A20" s="540" t="s">
        <v>55</v>
      </c>
      <c r="B20" s="554">
        <v>0</v>
      </c>
      <c r="C20" s="554">
        <v>0</v>
      </c>
      <c r="D20" s="554">
        <v>0</v>
      </c>
      <c r="E20" s="554">
        <v>0</v>
      </c>
      <c r="F20" s="554">
        <v>0</v>
      </c>
      <c r="G20" s="554">
        <v>0</v>
      </c>
      <c r="H20" s="554">
        <v>0</v>
      </c>
      <c r="I20" s="554">
        <v>0</v>
      </c>
      <c r="J20" s="554">
        <v>0</v>
      </c>
      <c r="K20" s="554">
        <v>0</v>
      </c>
      <c r="L20" s="554">
        <v>0</v>
      </c>
      <c r="M20" s="554">
        <v>0</v>
      </c>
    </row>
    <row r="21" spans="1:13" x14ac:dyDescent="0.25">
      <c r="A21" s="540" t="s">
        <v>56</v>
      </c>
      <c r="B21" s="554"/>
      <c r="C21" s="554">
        <v>0</v>
      </c>
      <c r="D21" s="554">
        <v>0</v>
      </c>
      <c r="E21" s="554"/>
      <c r="F21" s="554">
        <v>0</v>
      </c>
      <c r="G21" s="554">
        <v>0</v>
      </c>
      <c r="H21" s="554">
        <v>0</v>
      </c>
      <c r="I21" s="554">
        <v>0</v>
      </c>
      <c r="J21" s="554">
        <v>0</v>
      </c>
      <c r="K21" s="554">
        <v>0</v>
      </c>
      <c r="L21" s="554">
        <v>0</v>
      </c>
      <c r="M21" s="554">
        <v>0</v>
      </c>
    </row>
    <row r="22" spans="1:13" x14ac:dyDescent="0.25">
      <c r="A22" s="540" t="s">
        <v>57</v>
      </c>
      <c r="B22" s="554">
        <v>0</v>
      </c>
      <c r="C22" s="554">
        <v>0</v>
      </c>
      <c r="D22" s="554">
        <v>0</v>
      </c>
      <c r="E22" s="554">
        <v>0</v>
      </c>
      <c r="F22" s="554">
        <v>0</v>
      </c>
      <c r="G22" s="554">
        <v>0</v>
      </c>
      <c r="H22" s="554">
        <v>0</v>
      </c>
      <c r="I22" s="554">
        <v>0</v>
      </c>
      <c r="J22" s="554">
        <v>0</v>
      </c>
      <c r="K22" s="554">
        <v>0</v>
      </c>
      <c r="L22" s="554">
        <v>0</v>
      </c>
      <c r="M22" s="554">
        <v>0</v>
      </c>
    </row>
    <row r="23" spans="1:13" x14ac:dyDescent="0.25">
      <c r="A23" s="540" t="s">
        <v>58</v>
      </c>
      <c r="B23" s="554">
        <v>0</v>
      </c>
      <c r="C23" s="554">
        <v>0</v>
      </c>
      <c r="D23" s="554">
        <v>0</v>
      </c>
      <c r="E23" s="554">
        <v>0</v>
      </c>
      <c r="F23" s="554">
        <v>0</v>
      </c>
      <c r="G23" s="554">
        <v>0</v>
      </c>
      <c r="H23" s="554">
        <v>0</v>
      </c>
      <c r="I23" s="554">
        <v>0</v>
      </c>
      <c r="J23" s="554">
        <v>0</v>
      </c>
      <c r="K23" s="554">
        <v>0</v>
      </c>
      <c r="L23" s="554">
        <v>0</v>
      </c>
      <c r="M23" s="554">
        <v>0</v>
      </c>
    </row>
    <row r="24" spans="1:13" x14ac:dyDescent="0.25">
      <c r="A24" s="540" t="s">
        <v>59</v>
      </c>
      <c r="B24" s="554">
        <v>0</v>
      </c>
      <c r="C24" s="554">
        <v>0</v>
      </c>
      <c r="D24" s="554">
        <v>0</v>
      </c>
      <c r="E24" s="554">
        <v>0</v>
      </c>
      <c r="F24" s="554">
        <v>0</v>
      </c>
      <c r="G24" s="554">
        <v>0</v>
      </c>
      <c r="H24" s="554">
        <v>0</v>
      </c>
      <c r="I24" s="554">
        <v>0</v>
      </c>
      <c r="J24" s="554">
        <v>0</v>
      </c>
      <c r="K24" s="554">
        <v>0</v>
      </c>
      <c r="L24" s="554">
        <v>0</v>
      </c>
      <c r="M24" s="554">
        <v>0</v>
      </c>
    </row>
    <row r="25" spans="1:13" x14ac:dyDescent="0.25">
      <c r="A25" s="543" t="s">
        <v>60</v>
      </c>
      <c r="B25" s="557">
        <v>1735</v>
      </c>
      <c r="C25" s="557">
        <v>1322</v>
      </c>
      <c r="D25" s="557">
        <v>0</v>
      </c>
      <c r="E25" s="557">
        <v>1648</v>
      </c>
      <c r="F25" s="557">
        <v>1435</v>
      </c>
      <c r="G25" s="557">
        <v>4</v>
      </c>
      <c r="H25" s="557">
        <v>958</v>
      </c>
      <c r="I25" s="557">
        <v>804</v>
      </c>
      <c r="J25" s="557">
        <v>40</v>
      </c>
      <c r="K25" s="557">
        <v>332</v>
      </c>
      <c r="L25" s="557">
        <v>273</v>
      </c>
      <c r="M25" s="557">
        <v>2</v>
      </c>
    </row>
    <row r="30" spans="1:13" x14ac:dyDescent="0.25">
      <c r="B30" s="664" t="s">
        <v>308</v>
      </c>
      <c r="C30" s="664"/>
      <c r="D30" s="664"/>
      <c r="E30" s="664" t="s">
        <v>309</v>
      </c>
      <c r="F30" s="664"/>
      <c r="G30" s="664"/>
      <c r="H30" s="664" t="s">
        <v>310</v>
      </c>
      <c r="I30" s="664"/>
      <c r="J30" s="664"/>
      <c r="K30" s="664" t="s">
        <v>160</v>
      </c>
      <c r="L30" s="664"/>
      <c r="M30" s="664"/>
    </row>
    <row r="31" spans="1:13" ht="56.25" x14ac:dyDescent="0.25">
      <c r="B31" s="413" t="s">
        <v>436</v>
      </c>
      <c r="C31" s="539" t="s">
        <v>331</v>
      </c>
      <c r="D31" s="539" t="s">
        <v>422</v>
      </c>
      <c r="E31" s="413" t="s">
        <v>437</v>
      </c>
      <c r="F31" s="539" t="s">
        <v>332</v>
      </c>
      <c r="G31" s="539" t="s">
        <v>422</v>
      </c>
      <c r="H31" s="413" t="s">
        <v>438</v>
      </c>
      <c r="I31" s="539" t="s">
        <v>225</v>
      </c>
      <c r="J31" s="539" t="s">
        <v>422</v>
      </c>
      <c r="K31" s="413" t="s">
        <v>439</v>
      </c>
      <c r="L31" s="539" t="s">
        <v>407</v>
      </c>
      <c r="M31" s="539" t="s">
        <v>422</v>
      </c>
    </row>
    <row r="32" spans="1:13" x14ac:dyDescent="0.25">
      <c r="B32" s="557">
        <v>1735</v>
      </c>
      <c r="C32" s="557">
        <v>1322</v>
      </c>
      <c r="D32" s="557">
        <v>0</v>
      </c>
      <c r="E32" s="557">
        <v>1648</v>
      </c>
      <c r="F32" s="557">
        <v>1435</v>
      </c>
      <c r="G32" s="557">
        <v>4</v>
      </c>
      <c r="H32" s="557">
        <v>958</v>
      </c>
      <c r="I32" s="557">
        <v>804</v>
      </c>
      <c r="J32" s="557">
        <v>40</v>
      </c>
      <c r="K32" s="557">
        <v>332</v>
      </c>
      <c r="L32" s="557">
        <v>273</v>
      </c>
      <c r="M32" s="557">
        <v>2</v>
      </c>
    </row>
  </sheetData>
  <mergeCells count="4">
    <mergeCell ref="B30:D30"/>
    <mergeCell ref="E30:G30"/>
    <mergeCell ref="H30:J30"/>
    <mergeCell ref="K30:M30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00E1F-2262-48EE-83C3-EA267B1F9085}">
  <dimension ref="S5:AL20"/>
  <sheetViews>
    <sheetView topLeftCell="R6" zoomScaleNormal="100" workbookViewId="0">
      <selection activeCell="W16" sqref="W16"/>
    </sheetView>
  </sheetViews>
  <sheetFormatPr defaultRowHeight="15" x14ac:dyDescent="0.25"/>
  <cols>
    <col min="20" max="20" width="8.85546875" customWidth="1"/>
    <col min="25" max="25" width="10.140625" bestFit="1" customWidth="1"/>
    <col min="35" max="35" width="8.85546875" customWidth="1"/>
  </cols>
  <sheetData>
    <row r="5" spans="19:31" x14ac:dyDescent="0.25">
      <c r="S5" s="526"/>
      <c r="T5" s="665" t="s">
        <v>308</v>
      </c>
      <c r="U5" s="665"/>
      <c r="V5" s="665"/>
      <c r="W5" s="665" t="s">
        <v>309</v>
      </c>
      <c r="X5" s="665"/>
      <c r="Y5" s="665"/>
      <c r="Z5" s="665" t="s">
        <v>310</v>
      </c>
      <c r="AA5" s="665"/>
      <c r="AB5" s="665"/>
      <c r="AC5" s="665" t="s">
        <v>160</v>
      </c>
      <c r="AD5" s="665"/>
      <c r="AE5" s="665"/>
    </row>
    <row r="6" spans="19:31" ht="33.75" x14ac:dyDescent="0.25">
      <c r="S6" s="526"/>
      <c r="T6" s="476" t="s">
        <v>322</v>
      </c>
      <c r="U6" s="558" t="s">
        <v>331</v>
      </c>
      <c r="V6" s="476" t="s">
        <v>12</v>
      </c>
      <c r="W6" s="476" t="s">
        <v>325</v>
      </c>
      <c r="X6" s="558" t="s">
        <v>332</v>
      </c>
      <c r="Y6" s="476" t="s">
        <v>12</v>
      </c>
      <c r="Z6" s="476" t="s">
        <v>221</v>
      </c>
      <c r="AA6" s="476" t="s">
        <v>327</v>
      </c>
      <c r="AB6" s="476" t="s">
        <v>12</v>
      </c>
      <c r="AC6" s="476" t="s">
        <v>329</v>
      </c>
      <c r="AD6" s="476" t="s">
        <v>330</v>
      </c>
      <c r="AE6" s="476" t="s">
        <v>12</v>
      </c>
    </row>
    <row r="7" spans="19:31" x14ac:dyDescent="0.25">
      <c r="S7" s="559" t="s">
        <v>36</v>
      </c>
      <c r="T7" s="529">
        <v>29348</v>
      </c>
      <c r="U7" s="529">
        <v>22593</v>
      </c>
      <c r="V7" s="560">
        <f>U7/T7</f>
        <v>0.769830993594112</v>
      </c>
      <c r="W7" s="529">
        <v>22158</v>
      </c>
      <c r="X7" s="529">
        <v>18931</v>
      </c>
      <c r="Y7" s="561">
        <f>X7/W7</f>
        <v>0.85436411228450226</v>
      </c>
      <c r="Z7" s="529">
        <v>23313</v>
      </c>
      <c r="AA7" s="529">
        <v>18771</v>
      </c>
      <c r="AB7" s="562">
        <f>AA7/Z7</f>
        <v>0.80517307939776095</v>
      </c>
      <c r="AC7" s="529">
        <v>13140</v>
      </c>
      <c r="AD7" s="529">
        <v>10970</v>
      </c>
      <c r="AE7" s="562">
        <f>AD7/AC7</f>
        <v>0.83485540334855401</v>
      </c>
    </row>
    <row r="8" spans="19:31" x14ac:dyDescent="0.25">
      <c r="S8" s="559" t="s">
        <v>440</v>
      </c>
      <c r="T8" s="554">
        <v>1735</v>
      </c>
      <c r="U8" s="554">
        <v>1322</v>
      </c>
      <c r="V8" s="562">
        <f>U8/T8</f>
        <v>0.76195965417867439</v>
      </c>
      <c r="W8" s="554">
        <v>1648</v>
      </c>
      <c r="X8" s="554">
        <v>1435</v>
      </c>
      <c r="Y8" s="562">
        <f>X8/W8</f>
        <v>0.87075242718446599</v>
      </c>
      <c r="Z8" s="554">
        <v>958</v>
      </c>
      <c r="AA8" s="554">
        <v>804</v>
      </c>
      <c r="AB8" s="562">
        <f>AA8/Z8</f>
        <v>0.83924843423799578</v>
      </c>
      <c r="AC8" s="554">
        <v>332</v>
      </c>
      <c r="AD8" s="554">
        <v>273</v>
      </c>
      <c r="AE8" s="562">
        <f>AD8/AC8</f>
        <v>0.82228915662650603</v>
      </c>
    </row>
    <row r="13" spans="19:31" x14ac:dyDescent="0.25">
      <c r="Y13" t="s">
        <v>449</v>
      </c>
    </row>
    <row r="14" spans="19:31" x14ac:dyDescent="0.25">
      <c r="Y14" t="s">
        <v>450</v>
      </c>
    </row>
    <row r="18" spans="34:38" ht="33.75" x14ac:dyDescent="0.25">
      <c r="AI18" s="558" t="s">
        <v>331</v>
      </c>
      <c r="AJ18" s="558" t="s">
        <v>332</v>
      </c>
      <c r="AK18" s="476" t="s">
        <v>327</v>
      </c>
      <c r="AL18" s="476" t="s">
        <v>330</v>
      </c>
    </row>
    <row r="19" spans="34:38" x14ac:dyDescent="0.25">
      <c r="AH19" s="559" t="s">
        <v>36</v>
      </c>
      <c r="AI19" s="563">
        <v>0.77</v>
      </c>
      <c r="AJ19" s="563">
        <v>0.85</v>
      </c>
      <c r="AK19" s="564">
        <v>0.80500000000000005</v>
      </c>
      <c r="AL19" s="564">
        <v>0.83499999999999996</v>
      </c>
    </row>
    <row r="20" spans="34:38" x14ac:dyDescent="0.25">
      <c r="AH20" s="559" t="s">
        <v>440</v>
      </c>
      <c r="AI20" s="564">
        <v>0.76200000000000001</v>
      </c>
      <c r="AJ20" s="564">
        <v>0.871</v>
      </c>
      <c r="AK20" s="564">
        <v>0.83899999999999997</v>
      </c>
      <c r="AL20" s="564">
        <v>0.82199999999999995</v>
      </c>
    </row>
  </sheetData>
  <mergeCells count="4">
    <mergeCell ref="T5:V5"/>
    <mergeCell ref="W5:Y5"/>
    <mergeCell ref="Z5:AB5"/>
    <mergeCell ref="AC5:AE5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FCA0-27B2-4E09-A828-8C22FF69F109}">
  <dimension ref="A2:G12"/>
  <sheetViews>
    <sheetView workbookViewId="0">
      <selection activeCell="H10" sqref="H10"/>
    </sheetView>
  </sheetViews>
  <sheetFormatPr defaultRowHeight="15" x14ac:dyDescent="0.25"/>
  <cols>
    <col min="7" max="7" width="10.85546875" customWidth="1"/>
  </cols>
  <sheetData>
    <row r="2" spans="1:7" x14ac:dyDescent="0.25">
      <c r="A2" t="s">
        <v>451</v>
      </c>
    </row>
    <row r="3" spans="1:7" x14ac:dyDescent="0.25">
      <c r="A3" t="s">
        <v>452</v>
      </c>
    </row>
    <row r="4" spans="1:7" ht="55.15" customHeight="1" thickBot="1" x14ac:dyDescent="0.3">
      <c r="A4" s="666" t="s">
        <v>453</v>
      </c>
      <c r="B4" s="668" t="s">
        <v>454</v>
      </c>
      <c r="C4" s="669"/>
      <c r="D4" s="668" t="s">
        <v>455</v>
      </c>
      <c r="E4" s="669"/>
      <c r="F4" s="668" t="s">
        <v>456</v>
      </c>
      <c r="G4" s="670"/>
    </row>
    <row r="5" spans="1:7" ht="77.25" thickBot="1" x14ac:dyDescent="0.3">
      <c r="A5" s="667"/>
      <c r="B5" s="571" t="s">
        <v>457</v>
      </c>
      <c r="C5" s="571" t="s">
        <v>458</v>
      </c>
      <c r="D5" s="571" t="s">
        <v>459</v>
      </c>
      <c r="E5" s="571" t="s">
        <v>460</v>
      </c>
      <c r="F5" s="571" t="s">
        <v>461</v>
      </c>
      <c r="G5" s="572" t="s">
        <v>462</v>
      </c>
    </row>
    <row r="6" spans="1:7" ht="26.25" thickBot="1" x14ac:dyDescent="0.3">
      <c r="A6" s="567" t="s">
        <v>463</v>
      </c>
      <c r="B6" s="565" t="s">
        <v>464</v>
      </c>
      <c r="C6" s="565" t="s">
        <v>464</v>
      </c>
      <c r="D6" s="565" t="s">
        <v>464</v>
      </c>
      <c r="E6" s="565" t="s">
        <v>464</v>
      </c>
      <c r="F6" s="565" t="s">
        <v>465</v>
      </c>
      <c r="G6" s="566" t="s">
        <v>466</v>
      </c>
    </row>
    <row r="7" spans="1:7" ht="26.25" thickBot="1" x14ac:dyDescent="0.3">
      <c r="A7" s="567" t="s">
        <v>467</v>
      </c>
      <c r="B7" s="565" t="s">
        <v>468</v>
      </c>
      <c r="C7" s="565" t="s">
        <v>469</v>
      </c>
      <c r="D7" s="565" t="s">
        <v>464</v>
      </c>
      <c r="E7" s="565" t="s">
        <v>464</v>
      </c>
      <c r="F7" s="565" t="s">
        <v>464</v>
      </c>
      <c r="G7" s="566" t="s">
        <v>464</v>
      </c>
    </row>
    <row r="8" spans="1:7" ht="15.75" thickBot="1" x14ac:dyDescent="0.3">
      <c r="A8" s="567" t="s">
        <v>470</v>
      </c>
      <c r="B8" s="565" t="s">
        <v>464</v>
      </c>
      <c r="C8" s="565" t="s">
        <v>464</v>
      </c>
      <c r="D8" s="565" t="s">
        <v>471</v>
      </c>
      <c r="E8" s="565" t="s">
        <v>464</v>
      </c>
      <c r="F8" s="565" t="s">
        <v>464</v>
      </c>
      <c r="G8" s="566" t="s">
        <v>464</v>
      </c>
    </row>
    <row r="9" spans="1:7" ht="15.75" thickBot="1" x14ac:dyDescent="0.3">
      <c r="A9" s="567" t="s">
        <v>472</v>
      </c>
      <c r="B9" s="565" t="s">
        <v>464</v>
      </c>
      <c r="C9" s="565" t="s">
        <v>464</v>
      </c>
      <c r="D9" s="565" t="s">
        <v>473</v>
      </c>
      <c r="E9" s="565" t="s">
        <v>474</v>
      </c>
      <c r="F9" s="565" t="s">
        <v>464</v>
      </c>
      <c r="G9" s="566" t="s">
        <v>464</v>
      </c>
    </row>
    <row r="10" spans="1:7" ht="26.25" thickBot="1" x14ac:dyDescent="0.3">
      <c r="A10" s="567" t="s">
        <v>475</v>
      </c>
      <c r="B10" s="565" t="s">
        <v>464</v>
      </c>
      <c r="C10" s="565" t="s">
        <v>464</v>
      </c>
      <c r="D10" s="565" t="s">
        <v>476</v>
      </c>
      <c r="E10" s="565" t="s">
        <v>477</v>
      </c>
      <c r="F10" s="565" t="s">
        <v>464</v>
      </c>
      <c r="G10" s="566" t="s">
        <v>464</v>
      </c>
    </row>
    <row r="11" spans="1:7" ht="15.75" thickBot="1" x14ac:dyDescent="0.3">
      <c r="A11" s="567" t="s">
        <v>478</v>
      </c>
      <c r="B11" s="565" t="s">
        <v>479</v>
      </c>
      <c r="C11" s="565" t="s">
        <v>480</v>
      </c>
      <c r="D11" s="565" t="s">
        <v>464</v>
      </c>
      <c r="E11" s="565" t="s">
        <v>464</v>
      </c>
      <c r="F11" s="565" t="s">
        <v>464</v>
      </c>
      <c r="G11" s="566" t="s">
        <v>464</v>
      </c>
    </row>
    <row r="12" spans="1:7" x14ac:dyDescent="0.25">
      <c r="A12" s="568" t="s">
        <v>481</v>
      </c>
      <c r="B12" s="569" t="s">
        <v>482</v>
      </c>
      <c r="C12" s="569" t="s">
        <v>483</v>
      </c>
      <c r="D12" s="569" t="s">
        <v>484</v>
      </c>
      <c r="E12" s="569" t="s">
        <v>485</v>
      </c>
      <c r="F12" s="569" t="s">
        <v>465</v>
      </c>
      <c r="G12" s="570" t="s">
        <v>466</v>
      </c>
    </row>
  </sheetData>
  <mergeCells count="4">
    <mergeCell ref="A4:A5"/>
    <mergeCell ref="B4:C4"/>
    <mergeCell ref="D4:E4"/>
    <mergeCell ref="F4:G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1A243-8DF1-4479-B794-9077439C9E7C}">
  <dimension ref="A2:M26"/>
  <sheetViews>
    <sheetView topLeftCell="A2" workbookViewId="0">
      <selection activeCell="C3" sqref="C3:E3"/>
    </sheetView>
  </sheetViews>
  <sheetFormatPr defaultRowHeight="15" x14ac:dyDescent="0.25"/>
  <cols>
    <col min="1" max="1" width="19.28515625" customWidth="1"/>
    <col min="2" max="2" width="15.85546875" customWidth="1"/>
    <col min="3" max="3" width="17.140625" customWidth="1"/>
    <col min="4" max="4" width="13.85546875" customWidth="1"/>
    <col min="5" max="5" width="15.42578125" customWidth="1"/>
  </cols>
  <sheetData>
    <row r="2" spans="1:13" ht="59.45" customHeight="1" x14ac:dyDescent="0.25">
      <c r="A2" s="671" t="s">
        <v>605</v>
      </c>
      <c r="B2" s="671"/>
      <c r="C2" s="671"/>
      <c r="D2" s="671"/>
      <c r="E2" s="671"/>
      <c r="F2" s="671"/>
      <c r="G2" s="671"/>
      <c r="H2" s="671"/>
      <c r="I2" s="671"/>
      <c r="J2" s="671"/>
      <c r="K2" s="671"/>
      <c r="L2" s="671"/>
      <c r="M2" s="671"/>
    </row>
    <row r="3" spans="1:13" ht="60" x14ac:dyDescent="0.25">
      <c r="A3" s="582" t="s">
        <v>600</v>
      </c>
      <c r="B3" s="583" t="s">
        <v>601</v>
      </c>
      <c r="C3" s="583" t="s">
        <v>602</v>
      </c>
      <c r="D3" s="583" t="s">
        <v>603</v>
      </c>
      <c r="E3" s="583" t="s">
        <v>604</v>
      </c>
      <c r="F3" s="581"/>
      <c r="G3" s="581"/>
      <c r="I3" s="581"/>
      <c r="J3" s="581"/>
      <c r="K3" s="581"/>
      <c r="L3" s="581"/>
      <c r="M3" s="581"/>
    </row>
    <row r="4" spans="1:13" ht="15.75" x14ac:dyDescent="0.25">
      <c r="A4" s="576" t="s">
        <v>486</v>
      </c>
      <c r="B4" s="573" t="s">
        <v>487</v>
      </c>
      <c r="C4" s="573" t="s">
        <v>488</v>
      </c>
      <c r="D4" s="573" t="s">
        <v>489</v>
      </c>
      <c r="E4" s="577" t="s">
        <v>490</v>
      </c>
    </row>
    <row r="5" spans="1:13" ht="31.5" x14ac:dyDescent="0.25">
      <c r="A5" s="576" t="s">
        <v>491</v>
      </c>
      <c r="B5" s="573" t="s">
        <v>492</v>
      </c>
      <c r="C5" s="573" t="s">
        <v>493</v>
      </c>
      <c r="D5" s="573" t="s">
        <v>494</v>
      </c>
      <c r="E5" s="577" t="s">
        <v>495</v>
      </c>
    </row>
    <row r="6" spans="1:13" ht="15.75" x14ac:dyDescent="0.25">
      <c r="A6" s="576" t="s">
        <v>496</v>
      </c>
      <c r="B6" s="573" t="s">
        <v>497</v>
      </c>
      <c r="C6" s="573" t="s">
        <v>498</v>
      </c>
      <c r="D6" s="573" t="s">
        <v>499</v>
      </c>
      <c r="E6" s="577" t="s">
        <v>500</v>
      </c>
    </row>
    <row r="7" spans="1:13" ht="31.5" x14ac:dyDescent="0.25">
      <c r="A7" s="576" t="s">
        <v>501</v>
      </c>
      <c r="B7" s="573" t="s">
        <v>502</v>
      </c>
      <c r="C7" s="573" t="s">
        <v>503</v>
      </c>
      <c r="D7" s="573" t="s">
        <v>504</v>
      </c>
      <c r="E7" s="577" t="s">
        <v>505</v>
      </c>
    </row>
    <row r="8" spans="1:13" ht="15.75" x14ac:dyDescent="0.25">
      <c r="A8" s="576" t="s">
        <v>506</v>
      </c>
      <c r="B8" s="573" t="s">
        <v>507</v>
      </c>
      <c r="C8" s="573" t="s">
        <v>508</v>
      </c>
      <c r="D8" s="573" t="s">
        <v>509</v>
      </c>
      <c r="E8" s="577" t="s">
        <v>510</v>
      </c>
    </row>
    <row r="9" spans="1:13" ht="31.5" x14ac:dyDescent="0.25">
      <c r="A9" s="576" t="s">
        <v>511</v>
      </c>
      <c r="B9" s="573" t="s">
        <v>512</v>
      </c>
      <c r="C9" s="573" t="s">
        <v>513</v>
      </c>
      <c r="D9" s="573" t="s">
        <v>514</v>
      </c>
      <c r="E9" s="577" t="s">
        <v>515</v>
      </c>
    </row>
    <row r="10" spans="1:13" ht="15.75" x14ac:dyDescent="0.25">
      <c r="A10" s="576" t="s">
        <v>516</v>
      </c>
      <c r="B10" s="573" t="s">
        <v>517</v>
      </c>
      <c r="C10" s="573" t="s">
        <v>518</v>
      </c>
      <c r="D10" s="573" t="s">
        <v>519</v>
      </c>
      <c r="E10" s="577" t="s">
        <v>520</v>
      </c>
    </row>
    <row r="11" spans="1:13" ht="31.5" x14ac:dyDescent="0.25">
      <c r="A11" s="576" t="s">
        <v>521</v>
      </c>
      <c r="B11" s="573" t="s">
        <v>522</v>
      </c>
      <c r="C11" s="573" t="s">
        <v>523</v>
      </c>
      <c r="D11" s="573" t="s">
        <v>524</v>
      </c>
      <c r="E11" s="577" t="s">
        <v>525</v>
      </c>
    </row>
    <row r="12" spans="1:13" ht="31.5" x14ac:dyDescent="0.25">
      <c r="A12" s="576" t="s">
        <v>526</v>
      </c>
      <c r="B12" s="573" t="s">
        <v>527</v>
      </c>
      <c r="C12" s="573" t="s">
        <v>528</v>
      </c>
      <c r="D12" s="573" t="s">
        <v>529</v>
      </c>
      <c r="E12" s="577" t="s">
        <v>530</v>
      </c>
    </row>
    <row r="13" spans="1:13" ht="47.25" x14ac:dyDescent="0.25">
      <c r="A13" s="576" t="s">
        <v>531</v>
      </c>
      <c r="B13" s="573" t="s">
        <v>532</v>
      </c>
      <c r="C13" s="573" t="s">
        <v>533</v>
      </c>
      <c r="D13" s="573" t="s">
        <v>534</v>
      </c>
      <c r="E13" s="577" t="s">
        <v>535</v>
      </c>
    </row>
    <row r="14" spans="1:13" ht="31.5" x14ac:dyDescent="0.25">
      <c r="A14" s="576" t="s">
        <v>536</v>
      </c>
      <c r="B14" s="573" t="s">
        <v>537</v>
      </c>
      <c r="C14" s="573" t="s">
        <v>538</v>
      </c>
      <c r="D14" s="573" t="s">
        <v>539</v>
      </c>
      <c r="E14" s="577" t="s">
        <v>540</v>
      </c>
    </row>
    <row r="15" spans="1:13" ht="31.5" x14ac:dyDescent="0.25">
      <c r="A15" s="576" t="s">
        <v>541</v>
      </c>
      <c r="B15" s="573" t="s">
        <v>542</v>
      </c>
      <c r="C15" s="573" t="s">
        <v>543</v>
      </c>
      <c r="D15" s="573" t="s">
        <v>544</v>
      </c>
      <c r="E15" s="577" t="s">
        <v>545</v>
      </c>
    </row>
    <row r="16" spans="1:13" ht="15.75" x14ac:dyDescent="0.25">
      <c r="A16" s="576" t="s">
        <v>546</v>
      </c>
      <c r="B16" s="573" t="s">
        <v>547</v>
      </c>
      <c r="C16" s="573" t="s">
        <v>548</v>
      </c>
      <c r="D16" s="573" t="s">
        <v>549</v>
      </c>
      <c r="E16" s="577" t="s">
        <v>550</v>
      </c>
    </row>
    <row r="17" spans="1:5" ht="15.75" x14ac:dyDescent="0.25">
      <c r="A17" s="576" t="s">
        <v>551</v>
      </c>
      <c r="B17" s="573" t="s">
        <v>552</v>
      </c>
      <c r="C17" s="573" t="s">
        <v>553</v>
      </c>
      <c r="D17" s="573" t="s">
        <v>554</v>
      </c>
      <c r="E17" s="577" t="s">
        <v>555</v>
      </c>
    </row>
    <row r="18" spans="1:5" ht="31.5" x14ac:dyDescent="0.25">
      <c r="A18" s="576" t="s">
        <v>556</v>
      </c>
      <c r="B18" s="573" t="s">
        <v>557</v>
      </c>
      <c r="C18" s="573" t="s">
        <v>558</v>
      </c>
      <c r="D18" s="573" t="s">
        <v>559</v>
      </c>
      <c r="E18" s="577" t="s">
        <v>560</v>
      </c>
    </row>
    <row r="19" spans="1:5" ht="31.5" x14ac:dyDescent="0.25">
      <c r="A19" s="576" t="s">
        <v>561</v>
      </c>
      <c r="B19" s="573" t="s">
        <v>562</v>
      </c>
      <c r="C19" s="573" t="s">
        <v>563</v>
      </c>
      <c r="D19" s="573" t="s">
        <v>564</v>
      </c>
      <c r="E19" s="577" t="s">
        <v>565</v>
      </c>
    </row>
    <row r="20" spans="1:5" ht="15.75" x14ac:dyDescent="0.25">
      <c r="A20" s="576" t="s">
        <v>566</v>
      </c>
      <c r="B20" s="573" t="s">
        <v>567</v>
      </c>
      <c r="C20" s="573" t="s">
        <v>568</v>
      </c>
      <c r="D20" s="573" t="s">
        <v>569</v>
      </c>
      <c r="E20" s="577" t="s">
        <v>570</v>
      </c>
    </row>
    <row r="21" spans="1:5" ht="15.75" x14ac:dyDescent="0.25">
      <c r="A21" s="576" t="s">
        <v>571</v>
      </c>
      <c r="B21" s="573" t="s">
        <v>572</v>
      </c>
      <c r="C21" s="573" t="s">
        <v>573</v>
      </c>
      <c r="D21" s="573" t="s">
        <v>574</v>
      </c>
      <c r="E21" s="577" t="s">
        <v>575</v>
      </c>
    </row>
    <row r="22" spans="1:5" ht="47.25" x14ac:dyDescent="0.25">
      <c r="A22" s="576" t="s">
        <v>576</v>
      </c>
      <c r="B22" s="573" t="s">
        <v>577</v>
      </c>
      <c r="C22" s="573" t="s">
        <v>578</v>
      </c>
      <c r="D22" s="573" t="s">
        <v>579</v>
      </c>
      <c r="E22" s="577" t="s">
        <v>580</v>
      </c>
    </row>
    <row r="23" spans="1:5" ht="15.75" x14ac:dyDescent="0.25">
      <c r="A23" s="576" t="s">
        <v>581</v>
      </c>
      <c r="B23" s="573" t="s">
        <v>582</v>
      </c>
      <c r="C23" s="573" t="s">
        <v>583</v>
      </c>
      <c r="D23" s="573" t="s">
        <v>584</v>
      </c>
      <c r="E23" s="577" t="s">
        <v>585</v>
      </c>
    </row>
    <row r="24" spans="1:5" ht="31.5" x14ac:dyDescent="0.25">
      <c r="A24" s="576" t="s">
        <v>586</v>
      </c>
      <c r="B24" s="573" t="s">
        <v>587</v>
      </c>
      <c r="C24" s="573" t="s">
        <v>588</v>
      </c>
      <c r="D24" s="573" t="s">
        <v>589</v>
      </c>
      <c r="E24" s="577" t="s">
        <v>590</v>
      </c>
    </row>
    <row r="25" spans="1:5" ht="31.5" x14ac:dyDescent="0.25">
      <c r="A25" s="576" t="s">
        <v>591</v>
      </c>
      <c r="B25" s="573" t="s">
        <v>592</v>
      </c>
      <c r="C25" s="573" t="s">
        <v>593</v>
      </c>
      <c r="D25" s="573" t="s">
        <v>594</v>
      </c>
      <c r="E25" s="577" t="s">
        <v>595</v>
      </c>
    </row>
    <row r="26" spans="1:5" ht="15.75" x14ac:dyDescent="0.25">
      <c r="A26" s="578"/>
      <c r="B26" s="579" t="s">
        <v>596</v>
      </c>
      <c r="C26" s="579" t="s">
        <v>597</v>
      </c>
      <c r="D26" s="579" t="s">
        <v>598</v>
      </c>
      <c r="E26" s="580" t="s">
        <v>599</v>
      </c>
    </row>
  </sheetData>
  <mergeCells count="1">
    <mergeCell ref="A2:M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4EB-DBEC-4F92-B4BB-F3FA371B3D31}">
  <dimension ref="A2:G8"/>
  <sheetViews>
    <sheetView workbookViewId="0">
      <selection activeCell="A3" sqref="A3:E3"/>
    </sheetView>
  </sheetViews>
  <sheetFormatPr defaultRowHeight="15" x14ac:dyDescent="0.25"/>
  <cols>
    <col min="1" max="1" width="16" customWidth="1"/>
    <col min="3" max="4" width="12" customWidth="1"/>
    <col min="5" max="5" width="17.42578125" customWidth="1"/>
  </cols>
  <sheetData>
    <row r="2" spans="1:7" ht="123.6" customHeight="1" x14ac:dyDescent="0.25">
      <c r="A2" s="671" t="s">
        <v>631</v>
      </c>
      <c r="B2" s="671"/>
      <c r="C2" s="671"/>
      <c r="D2" s="671"/>
      <c r="E2" s="671"/>
      <c r="F2" s="671"/>
      <c r="G2" s="671"/>
    </row>
    <row r="3" spans="1:7" ht="83.45" customHeight="1" x14ac:dyDescent="0.25">
      <c r="A3" s="581" t="s">
        <v>630</v>
      </c>
      <c r="B3" s="583" t="s">
        <v>601</v>
      </c>
      <c r="C3" s="583" t="s">
        <v>602</v>
      </c>
      <c r="D3" s="583" t="s">
        <v>603</v>
      </c>
      <c r="E3" s="583" t="s">
        <v>604</v>
      </c>
      <c r="F3" s="581"/>
      <c r="G3" s="581"/>
    </row>
    <row r="4" spans="1:7" ht="15.75" x14ac:dyDescent="0.25">
      <c r="A4" s="574" t="s">
        <v>606</v>
      </c>
      <c r="B4" s="575" t="s">
        <v>607</v>
      </c>
      <c r="C4" s="575" t="s">
        <v>608</v>
      </c>
      <c r="D4" s="575" t="s">
        <v>609</v>
      </c>
      <c r="E4" s="584" t="s">
        <v>610</v>
      </c>
    </row>
    <row r="5" spans="1:7" ht="15.75" x14ac:dyDescent="0.25">
      <c r="A5" s="576" t="s">
        <v>611</v>
      </c>
      <c r="B5" s="573" t="s">
        <v>612</v>
      </c>
      <c r="C5" s="573" t="s">
        <v>613</v>
      </c>
      <c r="D5" s="573" t="s">
        <v>614</v>
      </c>
      <c r="E5" s="585" t="s">
        <v>615</v>
      </c>
    </row>
    <row r="6" spans="1:7" ht="15.75" x14ac:dyDescent="0.25">
      <c r="A6" s="576" t="s">
        <v>616</v>
      </c>
      <c r="B6" s="573" t="s">
        <v>617</v>
      </c>
      <c r="C6" s="573" t="s">
        <v>618</v>
      </c>
      <c r="D6" s="573" t="s">
        <v>619</v>
      </c>
      <c r="E6" s="585" t="s">
        <v>620</v>
      </c>
    </row>
    <row r="7" spans="1:7" ht="15.75" x14ac:dyDescent="0.25">
      <c r="A7" s="576" t="s">
        <v>621</v>
      </c>
      <c r="B7" s="573" t="s">
        <v>622</v>
      </c>
      <c r="C7" s="573" t="s">
        <v>623</v>
      </c>
      <c r="D7" s="573" t="s">
        <v>624</v>
      </c>
      <c r="E7" s="585" t="s">
        <v>625</v>
      </c>
    </row>
    <row r="8" spans="1:7" ht="15.75" x14ac:dyDescent="0.25">
      <c r="A8" s="586" t="s">
        <v>626</v>
      </c>
      <c r="B8" s="579" t="s">
        <v>627</v>
      </c>
      <c r="C8" s="579" t="s">
        <v>628</v>
      </c>
      <c r="D8" s="579" t="s">
        <v>629</v>
      </c>
      <c r="E8" s="580" t="s">
        <v>500</v>
      </c>
    </row>
  </sheetData>
  <mergeCells count="1"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70BA-41AC-47C8-BF85-35E9146A26BF}">
  <dimension ref="A1:G42"/>
  <sheetViews>
    <sheetView topLeftCell="A18" workbookViewId="0">
      <selection activeCell="G22" sqref="G22:G23"/>
    </sheetView>
  </sheetViews>
  <sheetFormatPr defaultColWidth="8.85546875" defaultRowHeight="15" x14ac:dyDescent="0.25"/>
  <cols>
    <col min="1" max="1" width="8.85546875" style="64"/>
    <col min="2" max="2" width="13.7109375" style="64" customWidth="1"/>
    <col min="3" max="3" width="10.5703125" style="64" customWidth="1"/>
    <col min="4" max="4" width="11.42578125" style="64" customWidth="1"/>
    <col min="5" max="5" width="12.42578125" style="64" customWidth="1"/>
    <col min="6" max="6" width="8.85546875" style="64"/>
    <col min="7" max="7" width="9.7109375" style="64" customWidth="1"/>
    <col min="8" max="16384" width="8.85546875" style="64"/>
  </cols>
  <sheetData>
    <row r="1" spans="1:5" x14ac:dyDescent="0.25">
      <c r="B1" s="65"/>
      <c r="C1" s="65"/>
      <c r="D1" s="65"/>
      <c r="E1" s="65"/>
    </row>
    <row r="2" spans="1:5" x14ac:dyDescent="0.25">
      <c r="B2" s="65"/>
      <c r="C2" s="65"/>
      <c r="D2" s="65"/>
      <c r="E2" s="65"/>
    </row>
    <row r="3" spans="1:5" x14ac:dyDescent="0.25">
      <c r="B3" s="66" t="s">
        <v>34</v>
      </c>
      <c r="C3" s="65"/>
      <c r="D3" s="65"/>
      <c r="E3" s="65"/>
    </row>
    <row r="4" spans="1:5" x14ac:dyDescent="0.25">
      <c r="B4" s="65"/>
      <c r="C4" s="65"/>
      <c r="D4" s="65"/>
      <c r="E4" s="65"/>
    </row>
    <row r="5" spans="1:5" x14ac:dyDescent="0.25">
      <c r="A5" s="67"/>
      <c r="B5" s="68" t="s">
        <v>35</v>
      </c>
      <c r="C5" s="69" t="s">
        <v>36</v>
      </c>
      <c r="D5" s="69" t="s">
        <v>37</v>
      </c>
      <c r="E5" s="69" t="s">
        <v>38</v>
      </c>
    </row>
    <row r="6" spans="1:5" x14ac:dyDescent="0.25">
      <c r="A6" s="67"/>
      <c r="B6" s="70" t="s">
        <v>39</v>
      </c>
      <c r="C6" s="71">
        <v>5360</v>
      </c>
      <c r="D6" s="72">
        <v>2552</v>
      </c>
      <c r="E6" s="73">
        <f t="shared" ref="E6:E33" si="0">SUM(C6:D6)</f>
        <v>7912</v>
      </c>
    </row>
    <row r="7" spans="1:5" x14ac:dyDescent="0.25">
      <c r="A7" s="67"/>
      <c r="B7" s="70" t="s">
        <v>40</v>
      </c>
      <c r="C7" s="74">
        <v>80</v>
      </c>
      <c r="D7" s="72">
        <v>51</v>
      </c>
      <c r="E7" s="73">
        <f t="shared" si="0"/>
        <v>131</v>
      </c>
    </row>
    <row r="8" spans="1:5" x14ac:dyDescent="0.25">
      <c r="A8" s="67"/>
      <c r="B8" s="70" t="s">
        <v>41</v>
      </c>
      <c r="C8" s="71">
        <v>17943</v>
      </c>
      <c r="D8" s="75">
        <v>1971</v>
      </c>
      <c r="E8" s="73">
        <f t="shared" si="0"/>
        <v>19914</v>
      </c>
    </row>
    <row r="9" spans="1:5" x14ac:dyDescent="0.25">
      <c r="A9" s="67"/>
      <c r="B9" s="70" t="s">
        <v>42</v>
      </c>
      <c r="C9" s="71">
        <v>1704</v>
      </c>
      <c r="D9" s="72">
        <v>0</v>
      </c>
      <c r="E9" s="73">
        <f t="shared" si="0"/>
        <v>1704</v>
      </c>
    </row>
    <row r="10" spans="1:5" x14ac:dyDescent="0.25">
      <c r="A10" s="67"/>
      <c r="B10" s="70" t="s">
        <v>43</v>
      </c>
      <c r="C10" s="71">
        <v>1600</v>
      </c>
      <c r="D10" s="72">
        <v>0</v>
      </c>
      <c r="E10" s="73">
        <f t="shared" si="0"/>
        <v>1600</v>
      </c>
    </row>
    <row r="11" spans="1:5" x14ac:dyDescent="0.25">
      <c r="A11" s="67"/>
      <c r="B11" s="70" t="s">
        <v>44</v>
      </c>
      <c r="C11" s="71">
        <v>7051</v>
      </c>
      <c r="D11" s="76">
        <v>430</v>
      </c>
      <c r="E11" s="73">
        <f t="shared" si="0"/>
        <v>7481</v>
      </c>
    </row>
    <row r="12" spans="1:5" ht="24.75" x14ac:dyDescent="0.25">
      <c r="A12" s="67"/>
      <c r="B12" s="70" t="s">
        <v>45</v>
      </c>
      <c r="C12" s="71">
        <v>1689</v>
      </c>
      <c r="D12" s="72">
        <v>62</v>
      </c>
      <c r="E12" s="73">
        <f t="shared" si="0"/>
        <v>1751</v>
      </c>
    </row>
    <row r="13" spans="1:5" x14ac:dyDescent="0.25">
      <c r="A13" s="67"/>
      <c r="B13" s="70" t="s">
        <v>46</v>
      </c>
      <c r="C13" s="71">
        <v>878</v>
      </c>
      <c r="D13" s="72">
        <v>721</v>
      </c>
      <c r="E13" s="73">
        <f t="shared" si="0"/>
        <v>1599</v>
      </c>
    </row>
    <row r="14" spans="1:5" ht="24.75" x14ac:dyDescent="0.25">
      <c r="A14" s="67"/>
      <c r="B14" s="77" t="s">
        <v>47</v>
      </c>
      <c r="C14" s="74">
        <v>0</v>
      </c>
      <c r="D14" s="72">
        <v>2397</v>
      </c>
      <c r="E14" s="78">
        <f t="shared" si="0"/>
        <v>2397</v>
      </c>
    </row>
    <row r="15" spans="1:5" x14ac:dyDescent="0.25">
      <c r="A15" s="67"/>
      <c r="B15" s="70" t="s">
        <v>48</v>
      </c>
      <c r="C15" s="74">
        <v>481</v>
      </c>
      <c r="D15" s="75">
        <v>1236</v>
      </c>
      <c r="E15" s="78">
        <f t="shared" si="0"/>
        <v>1717</v>
      </c>
    </row>
    <row r="16" spans="1:5" x14ac:dyDescent="0.25">
      <c r="A16" s="67"/>
      <c r="B16" s="70" t="s">
        <v>49</v>
      </c>
      <c r="C16" s="74">
        <v>267</v>
      </c>
      <c r="D16" s="72">
        <v>1051</v>
      </c>
      <c r="E16" s="78">
        <f t="shared" si="0"/>
        <v>1318</v>
      </c>
    </row>
    <row r="17" spans="1:7" x14ac:dyDescent="0.25">
      <c r="A17" s="67"/>
      <c r="B17" s="70" t="s">
        <v>50</v>
      </c>
      <c r="C17" s="71">
        <v>138</v>
      </c>
      <c r="D17" s="75">
        <v>1533</v>
      </c>
      <c r="E17" s="78">
        <f t="shared" si="0"/>
        <v>1671</v>
      </c>
    </row>
    <row r="18" spans="1:7" x14ac:dyDescent="0.25">
      <c r="A18" s="67"/>
      <c r="B18" s="70" t="s">
        <v>51</v>
      </c>
      <c r="C18" s="71">
        <v>3965</v>
      </c>
      <c r="D18" s="72">
        <v>192</v>
      </c>
      <c r="E18" s="73">
        <f t="shared" si="0"/>
        <v>4157</v>
      </c>
    </row>
    <row r="19" spans="1:7" x14ac:dyDescent="0.25">
      <c r="A19" s="67"/>
      <c r="B19" s="70" t="s">
        <v>52</v>
      </c>
      <c r="C19" s="71">
        <v>166</v>
      </c>
      <c r="D19" s="75">
        <v>770</v>
      </c>
      <c r="E19" s="79">
        <f t="shared" si="0"/>
        <v>936</v>
      </c>
    </row>
    <row r="20" spans="1:7" x14ac:dyDescent="0.25">
      <c r="A20" s="67"/>
      <c r="B20" s="70" t="s">
        <v>53</v>
      </c>
      <c r="C20" s="71">
        <v>77</v>
      </c>
      <c r="D20" s="72">
        <v>213</v>
      </c>
      <c r="E20" s="78">
        <f t="shared" si="0"/>
        <v>290</v>
      </c>
    </row>
    <row r="21" spans="1:7" x14ac:dyDescent="0.25">
      <c r="A21" s="67"/>
      <c r="B21" s="70" t="s">
        <v>54</v>
      </c>
      <c r="C21" s="74">
        <v>839</v>
      </c>
      <c r="D21" s="72">
        <v>844</v>
      </c>
      <c r="E21" s="80">
        <f t="shared" si="0"/>
        <v>1683</v>
      </c>
    </row>
    <row r="22" spans="1:7" x14ac:dyDescent="0.25">
      <c r="A22" s="67"/>
      <c r="B22" s="70" t="s">
        <v>55</v>
      </c>
      <c r="C22" s="71">
        <v>1462</v>
      </c>
      <c r="D22" s="72">
        <v>0</v>
      </c>
      <c r="E22" s="78">
        <f t="shared" si="0"/>
        <v>1462</v>
      </c>
      <c r="G22" s="64" t="s">
        <v>88</v>
      </c>
    </row>
    <row r="23" spans="1:7" x14ac:dyDescent="0.25">
      <c r="A23" s="67"/>
      <c r="B23" s="70" t="s">
        <v>56</v>
      </c>
      <c r="C23" s="74">
        <v>0</v>
      </c>
      <c r="D23" s="72">
        <v>0</v>
      </c>
      <c r="E23" s="81">
        <f t="shared" si="0"/>
        <v>0</v>
      </c>
      <c r="G23" s="64" t="s">
        <v>89</v>
      </c>
    </row>
    <row r="24" spans="1:7" x14ac:dyDescent="0.25">
      <c r="A24" s="67"/>
      <c r="B24" s="70" t="s">
        <v>57</v>
      </c>
      <c r="C24" s="74">
        <v>201</v>
      </c>
      <c r="D24" s="72">
        <v>0</v>
      </c>
      <c r="E24" s="73">
        <f t="shared" si="0"/>
        <v>201</v>
      </c>
    </row>
    <row r="25" spans="1:7" x14ac:dyDescent="0.25">
      <c r="A25" s="67"/>
      <c r="B25" s="70" t="s">
        <v>58</v>
      </c>
      <c r="C25" s="71">
        <v>8331</v>
      </c>
      <c r="D25" s="72">
        <v>333</v>
      </c>
      <c r="E25" s="73">
        <f t="shared" si="0"/>
        <v>8664</v>
      </c>
    </row>
    <row r="26" spans="1:7" x14ac:dyDescent="0.25">
      <c r="A26" s="67"/>
      <c r="B26" s="82" t="s">
        <v>59</v>
      </c>
      <c r="C26" s="74">
        <v>439</v>
      </c>
      <c r="D26" s="72">
        <v>0</v>
      </c>
      <c r="E26" s="73">
        <f t="shared" si="0"/>
        <v>439</v>
      </c>
    </row>
    <row r="27" spans="1:7" ht="23.65" customHeight="1" x14ac:dyDescent="0.25">
      <c r="A27" s="67"/>
      <c r="B27" s="83" t="s">
        <v>60</v>
      </c>
      <c r="C27" s="84">
        <v>52671</v>
      </c>
      <c r="D27" s="85">
        <v>14356</v>
      </c>
      <c r="E27" s="86">
        <f t="shared" si="0"/>
        <v>67027</v>
      </c>
    </row>
    <row r="28" spans="1:7" x14ac:dyDescent="0.25">
      <c r="A28" s="67"/>
      <c r="B28" s="87" t="s">
        <v>61</v>
      </c>
      <c r="C28" s="71">
        <v>24261</v>
      </c>
      <c r="D28" s="75">
        <v>5295</v>
      </c>
      <c r="E28" s="73">
        <f t="shared" si="0"/>
        <v>29556</v>
      </c>
    </row>
    <row r="29" spans="1:7" x14ac:dyDescent="0.25">
      <c r="A29" s="67"/>
      <c r="B29" s="87" t="s">
        <v>62</v>
      </c>
      <c r="C29" s="71">
        <v>12044</v>
      </c>
      <c r="D29" s="75">
        <v>2889</v>
      </c>
      <c r="E29" s="73">
        <f t="shared" si="0"/>
        <v>14933</v>
      </c>
    </row>
    <row r="30" spans="1:7" x14ac:dyDescent="0.25">
      <c r="A30" s="67"/>
      <c r="B30" s="87" t="s">
        <v>63</v>
      </c>
      <c r="C30" s="71">
        <v>4851</v>
      </c>
      <c r="D30" s="75">
        <v>4012</v>
      </c>
      <c r="E30" s="80">
        <f t="shared" si="0"/>
        <v>8863</v>
      </c>
    </row>
    <row r="31" spans="1:7" x14ac:dyDescent="0.25">
      <c r="A31" s="67"/>
      <c r="B31" s="87" t="s">
        <v>64</v>
      </c>
      <c r="C31" s="71">
        <v>2745</v>
      </c>
      <c r="D31" s="75">
        <v>1827</v>
      </c>
      <c r="E31" s="73">
        <f t="shared" si="0"/>
        <v>4572</v>
      </c>
    </row>
    <row r="32" spans="1:7" x14ac:dyDescent="0.25">
      <c r="A32" s="67"/>
      <c r="B32" s="87" t="s">
        <v>65</v>
      </c>
      <c r="C32" s="71">
        <v>8770</v>
      </c>
      <c r="D32" s="72">
        <v>333</v>
      </c>
      <c r="E32" s="73">
        <f t="shared" si="0"/>
        <v>9103</v>
      </c>
    </row>
    <row r="33" spans="1:5" x14ac:dyDescent="0.25">
      <c r="A33" s="67"/>
      <c r="B33" s="88" t="s">
        <v>60</v>
      </c>
      <c r="C33" s="89">
        <v>52671</v>
      </c>
      <c r="D33" s="90">
        <v>14356</v>
      </c>
      <c r="E33" s="91">
        <f t="shared" si="0"/>
        <v>67027</v>
      </c>
    </row>
    <row r="36" spans="1:5" ht="33.75" x14ac:dyDescent="0.25">
      <c r="B36" s="92"/>
      <c r="C36" s="93" t="s">
        <v>66</v>
      </c>
      <c r="D36" s="93" t="s">
        <v>67</v>
      </c>
      <c r="E36" s="92" t="s">
        <v>38</v>
      </c>
    </row>
    <row r="37" spans="1:5" x14ac:dyDescent="0.25">
      <c r="B37" s="87" t="s">
        <v>61</v>
      </c>
      <c r="C37" s="94">
        <v>24261</v>
      </c>
      <c r="D37" s="95">
        <v>5295</v>
      </c>
      <c r="E37" s="73">
        <f t="shared" ref="E37:E42" si="1">SUM(C37:D37)</f>
        <v>29556</v>
      </c>
    </row>
    <row r="38" spans="1:5" x14ac:dyDescent="0.25">
      <c r="B38" s="87" t="s">
        <v>62</v>
      </c>
      <c r="C38" s="94">
        <v>12044</v>
      </c>
      <c r="D38" s="95">
        <v>2889</v>
      </c>
      <c r="E38" s="73">
        <f t="shared" si="1"/>
        <v>14933</v>
      </c>
    </row>
    <row r="39" spans="1:5" x14ac:dyDescent="0.25">
      <c r="B39" s="87" t="s">
        <v>63</v>
      </c>
      <c r="C39" s="94">
        <v>4851</v>
      </c>
      <c r="D39" s="95">
        <v>4012</v>
      </c>
      <c r="E39" s="80">
        <f t="shared" si="1"/>
        <v>8863</v>
      </c>
    </row>
    <row r="40" spans="1:5" x14ac:dyDescent="0.25">
      <c r="B40" s="87" t="s">
        <v>64</v>
      </c>
      <c r="C40" s="94">
        <v>2745</v>
      </c>
      <c r="D40" s="95">
        <v>1827</v>
      </c>
      <c r="E40" s="73">
        <f t="shared" si="1"/>
        <v>4572</v>
      </c>
    </row>
    <row r="41" spans="1:5" x14ac:dyDescent="0.25">
      <c r="B41" s="87" t="s">
        <v>65</v>
      </c>
      <c r="C41" s="94">
        <v>8770</v>
      </c>
      <c r="D41" s="96">
        <v>333</v>
      </c>
      <c r="E41" s="73">
        <f t="shared" si="1"/>
        <v>9103</v>
      </c>
    </row>
    <row r="42" spans="1:5" x14ac:dyDescent="0.25">
      <c r="B42" s="97" t="s">
        <v>60</v>
      </c>
      <c r="C42" s="84">
        <v>52671</v>
      </c>
      <c r="D42" s="98">
        <v>14356</v>
      </c>
      <c r="E42" s="99">
        <f t="shared" si="1"/>
        <v>67027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AEA4-3DAE-46EB-9431-E2B8F7662371}">
  <dimension ref="A2:H9"/>
  <sheetViews>
    <sheetView workbookViewId="0">
      <selection activeCell="J3" sqref="J3"/>
    </sheetView>
  </sheetViews>
  <sheetFormatPr defaultRowHeight="15" x14ac:dyDescent="0.25"/>
  <sheetData>
    <row r="2" spans="1:8" ht="96" customHeight="1" x14ac:dyDescent="0.25">
      <c r="A2" s="671" t="s">
        <v>651</v>
      </c>
      <c r="B2" s="671"/>
      <c r="C2" s="671"/>
      <c r="D2" s="671"/>
      <c r="E2" s="671"/>
      <c r="F2" s="671"/>
      <c r="G2" s="671"/>
      <c r="H2" s="671"/>
    </row>
    <row r="3" spans="1:8" ht="96" customHeight="1" x14ac:dyDescent="0.25">
      <c r="A3" s="581" t="s">
        <v>630</v>
      </c>
      <c r="B3" s="583" t="s">
        <v>601</v>
      </c>
      <c r="C3" s="583" t="s">
        <v>602</v>
      </c>
      <c r="D3" s="583" t="s">
        <v>603</v>
      </c>
      <c r="E3" s="583" t="s">
        <v>604</v>
      </c>
      <c r="F3" s="581"/>
      <c r="G3" s="581"/>
      <c r="H3" s="581"/>
    </row>
    <row r="4" spans="1:8" ht="31.5" x14ac:dyDescent="0.25">
      <c r="A4" s="574" t="s">
        <v>606</v>
      </c>
      <c r="B4" s="575" t="s">
        <v>632</v>
      </c>
      <c r="C4" s="575" t="s">
        <v>633</v>
      </c>
      <c r="D4" s="575" t="s">
        <v>634</v>
      </c>
      <c r="E4" s="584" t="s">
        <v>635</v>
      </c>
    </row>
    <row r="5" spans="1:8" ht="31.5" x14ac:dyDescent="0.25">
      <c r="A5" s="576" t="s">
        <v>611</v>
      </c>
      <c r="B5" s="573" t="s">
        <v>636</v>
      </c>
      <c r="C5" s="573" t="s">
        <v>637</v>
      </c>
      <c r="D5" s="573" t="s">
        <v>638</v>
      </c>
      <c r="E5" s="585" t="s">
        <v>639</v>
      </c>
    </row>
    <row r="6" spans="1:8" ht="15.75" x14ac:dyDescent="0.25">
      <c r="A6" s="576" t="s">
        <v>616</v>
      </c>
      <c r="B6" s="573" t="s">
        <v>640</v>
      </c>
      <c r="C6" s="573" t="s">
        <v>641</v>
      </c>
      <c r="D6" s="573" t="s">
        <v>642</v>
      </c>
      <c r="E6" s="585" t="s">
        <v>643</v>
      </c>
    </row>
    <row r="7" spans="1:8" ht="15.75" x14ac:dyDescent="0.25">
      <c r="A7" s="576" t="s">
        <v>621</v>
      </c>
      <c r="B7" s="573" t="s">
        <v>644</v>
      </c>
      <c r="C7" s="573" t="s">
        <v>645</v>
      </c>
      <c r="D7" s="573" t="s">
        <v>646</v>
      </c>
      <c r="E7" s="585" t="s">
        <v>647</v>
      </c>
    </row>
    <row r="8" spans="1:8" ht="15.75" x14ac:dyDescent="0.25">
      <c r="A8" s="586" t="s">
        <v>626</v>
      </c>
      <c r="B8" s="579" t="s">
        <v>648</v>
      </c>
      <c r="C8" s="579" t="s">
        <v>649</v>
      </c>
      <c r="D8" s="579" t="s">
        <v>650</v>
      </c>
      <c r="E8" s="580" t="s">
        <v>515</v>
      </c>
    </row>
    <row r="9" spans="1:8" x14ac:dyDescent="0.25">
      <c r="A9" s="587"/>
    </row>
  </sheetData>
  <mergeCells count="1">
    <mergeCell ref="A2:H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CACE-CEE4-4293-A117-CA1B9E912B55}">
  <dimension ref="E7:F31"/>
  <sheetViews>
    <sheetView workbookViewId="0">
      <selection activeCell="F31" sqref="F31"/>
    </sheetView>
  </sheetViews>
  <sheetFormatPr defaultRowHeight="15" x14ac:dyDescent="0.25"/>
  <sheetData>
    <row r="7" spans="5:5" x14ac:dyDescent="0.25">
      <c r="E7" t="s">
        <v>652</v>
      </c>
    </row>
    <row r="31" spans="6:6" x14ac:dyDescent="0.25">
      <c r="F31" t="s">
        <v>653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EB78-6F72-41D0-A1E8-0931F5A2B29B}">
  <dimension ref="B2:C24"/>
  <sheetViews>
    <sheetView workbookViewId="0">
      <selection activeCell="C24" sqref="C24"/>
    </sheetView>
  </sheetViews>
  <sheetFormatPr defaultRowHeight="15" x14ac:dyDescent="0.25"/>
  <sheetData>
    <row r="2" spans="2:2" x14ac:dyDescent="0.25">
      <c r="B2" t="s">
        <v>654</v>
      </c>
    </row>
    <row r="24" spans="3:3" x14ac:dyDescent="0.25">
      <c r="C24" t="s">
        <v>653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AFFC7-7DC1-4C37-8EE2-EB3CF2485A34}">
  <dimension ref="B2:B22"/>
  <sheetViews>
    <sheetView workbookViewId="0">
      <selection activeCell="B22" sqref="B22"/>
    </sheetView>
  </sheetViews>
  <sheetFormatPr defaultRowHeight="15" x14ac:dyDescent="0.25"/>
  <sheetData>
    <row r="2" spans="2:2" x14ac:dyDescent="0.25">
      <c r="B2" t="s">
        <v>655</v>
      </c>
    </row>
    <row r="22" spans="2:2" x14ac:dyDescent="0.25">
      <c r="B22" t="s">
        <v>653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005F-1555-4726-9E2C-EC137CD3A33C}">
  <dimension ref="B2:B35"/>
  <sheetViews>
    <sheetView topLeftCell="A4" workbookViewId="0">
      <selection activeCell="B35" sqref="B35"/>
    </sheetView>
  </sheetViews>
  <sheetFormatPr defaultRowHeight="15" x14ac:dyDescent="0.25"/>
  <sheetData>
    <row r="2" spans="2:2" x14ac:dyDescent="0.25">
      <c r="B2" t="s">
        <v>656</v>
      </c>
    </row>
    <row r="35" spans="2:2" x14ac:dyDescent="0.25">
      <c r="B35" t="s">
        <v>653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EF8F-9303-43DC-B3F9-E20A328D9B2F}">
  <dimension ref="B2:B23"/>
  <sheetViews>
    <sheetView topLeftCell="A10" workbookViewId="0">
      <selection activeCell="B23" sqref="B23"/>
    </sheetView>
  </sheetViews>
  <sheetFormatPr defaultRowHeight="15" x14ac:dyDescent="0.25"/>
  <sheetData>
    <row r="2" spans="2:2" x14ac:dyDescent="0.25">
      <c r="B2" t="s">
        <v>657</v>
      </c>
    </row>
    <row r="23" spans="2:2" x14ac:dyDescent="0.25">
      <c r="B23" t="s">
        <v>653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F736-E35F-43A4-844E-D139DC65D065}">
  <dimension ref="B2:C33"/>
  <sheetViews>
    <sheetView topLeftCell="A7" workbookViewId="0">
      <selection activeCell="C33" sqref="C33"/>
    </sheetView>
  </sheetViews>
  <sheetFormatPr defaultRowHeight="15" x14ac:dyDescent="0.25"/>
  <sheetData>
    <row r="2" spans="2:2" x14ac:dyDescent="0.25">
      <c r="B2" t="s">
        <v>658</v>
      </c>
    </row>
    <row r="33" spans="3:3" x14ac:dyDescent="0.25">
      <c r="C33" t="s">
        <v>653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B475-8FA7-4850-B26C-53A7BCDAFD60}">
  <dimension ref="B3:B29"/>
  <sheetViews>
    <sheetView workbookViewId="0">
      <selection activeCell="B29" sqref="B29"/>
    </sheetView>
  </sheetViews>
  <sheetFormatPr defaultRowHeight="15" x14ac:dyDescent="0.25"/>
  <sheetData>
    <row r="3" spans="2:2" x14ac:dyDescent="0.25">
      <c r="B3" t="s">
        <v>659</v>
      </c>
    </row>
    <row r="29" spans="2:2" x14ac:dyDescent="0.25">
      <c r="B29" t="s">
        <v>653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8333-B81F-4BD1-8EDA-064C19D6ACDB}">
  <dimension ref="B3:B29"/>
  <sheetViews>
    <sheetView workbookViewId="0">
      <selection activeCell="B29" sqref="B29"/>
    </sheetView>
  </sheetViews>
  <sheetFormatPr defaultRowHeight="15" x14ac:dyDescent="0.25"/>
  <sheetData>
    <row r="3" spans="2:2" x14ac:dyDescent="0.25">
      <c r="B3" t="s">
        <v>660</v>
      </c>
    </row>
    <row r="29" spans="2:2" x14ac:dyDescent="0.25">
      <c r="B29" t="s">
        <v>653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C817-4201-4F18-8DBE-F75270AAF8BA}">
  <dimension ref="B2:H22"/>
  <sheetViews>
    <sheetView workbookViewId="0">
      <selection activeCell="F18" sqref="F18"/>
    </sheetView>
  </sheetViews>
  <sheetFormatPr defaultRowHeight="15" x14ac:dyDescent="0.25"/>
  <cols>
    <col min="3" max="3" width="28" customWidth="1"/>
    <col min="4" max="4" width="15.28515625" bestFit="1" customWidth="1"/>
    <col min="8" max="8" width="15.28515625" bestFit="1" customWidth="1"/>
  </cols>
  <sheetData>
    <row r="2" spans="2:8" x14ac:dyDescent="0.25">
      <c r="C2" t="s">
        <v>661</v>
      </c>
    </row>
    <row r="3" spans="2:8" x14ac:dyDescent="0.25">
      <c r="B3" s="497"/>
    </row>
    <row r="4" spans="2:8" x14ac:dyDescent="0.25">
      <c r="B4" s="589"/>
    </row>
    <row r="5" spans="2:8" x14ac:dyDescent="0.25">
      <c r="B5" s="590"/>
    </row>
    <row r="6" spans="2:8" x14ac:dyDescent="0.25">
      <c r="B6" s="590"/>
    </row>
    <row r="7" spans="2:8" x14ac:dyDescent="0.25">
      <c r="B7" s="590"/>
      <c r="H7" s="594"/>
    </row>
    <row r="8" spans="2:8" x14ac:dyDescent="0.25">
      <c r="B8" s="590"/>
    </row>
    <row r="11" spans="2:8" x14ac:dyDescent="0.25">
      <c r="B11" s="591"/>
    </row>
    <row r="13" spans="2:8" x14ac:dyDescent="0.25">
      <c r="B13" s="592"/>
    </row>
    <row r="15" spans="2:8" x14ac:dyDescent="0.25">
      <c r="B15" s="593"/>
    </row>
    <row r="16" spans="2:8" x14ac:dyDescent="0.25">
      <c r="B16" s="592"/>
    </row>
    <row r="17" spans="2:6" x14ac:dyDescent="0.25">
      <c r="B17" s="592"/>
    </row>
    <row r="18" spans="2:6" x14ac:dyDescent="0.25">
      <c r="C18" t="s">
        <v>663</v>
      </c>
      <c r="D18" s="588">
        <v>120000000</v>
      </c>
      <c r="F18" t="s">
        <v>653</v>
      </c>
    </row>
    <row r="19" spans="2:6" x14ac:dyDescent="0.25">
      <c r="B19" s="592"/>
      <c r="C19" t="s">
        <v>668</v>
      </c>
      <c r="D19" s="588">
        <v>241817971.40000001</v>
      </c>
    </row>
    <row r="20" spans="2:6" x14ac:dyDescent="0.25">
      <c r="C20" t="s">
        <v>665</v>
      </c>
      <c r="D20" s="588">
        <v>301760228.60000002</v>
      </c>
    </row>
    <row r="21" spans="2:6" x14ac:dyDescent="0.25">
      <c r="C21" t="s">
        <v>666</v>
      </c>
      <c r="D21" s="588">
        <v>239656259.19999999</v>
      </c>
    </row>
    <row r="22" spans="2:6" x14ac:dyDescent="0.25">
      <c r="C22" t="s">
        <v>667</v>
      </c>
      <c r="D22" s="588">
        <v>199047424.19999999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203F-7790-4807-9B14-C33D035C77AE}">
  <dimension ref="F4:M8"/>
  <sheetViews>
    <sheetView topLeftCell="A5" zoomScale="112" workbookViewId="0">
      <selection activeCell="L31" sqref="L31"/>
    </sheetView>
  </sheetViews>
  <sheetFormatPr defaultRowHeight="15" x14ac:dyDescent="0.25"/>
  <sheetData>
    <row r="4" spans="6:13" x14ac:dyDescent="0.25">
      <c r="F4" t="s">
        <v>90</v>
      </c>
    </row>
    <row r="5" spans="6:13" x14ac:dyDescent="0.25">
      <c r="F5" t="s">
        <v>91</v>
      </c>
    </row>
    <row r="7" spans="6:13" x14ac:dyDescent="0.25">
      <c r="F7" s="25"/>
      <c r="G7" s="26" t="s">
        <v>68</v>
      </c>
      <c r="H7" s="27" t="s">
        <v>69</v>
      </c>
      <c r="I7" s="26" t="s">
        <v>70</v>
      </c>
      <c r="J7" s="27" t="s">
        <v>71</v>
      </c>
      <c r="K7" s="26" t="s">
        <v>72</v>
      </c>
      <c r="L7" s="28" t="s">
        <v>73</v>
      </c>
      <c r="M7" s="28" t="s">
        <v>74</v>
      </c>
    </row>
    <row r="8" spans="6:13" ht="15.75" x14ac:dyDescent="0.25">
      <c r="F8" s="29" t="s">
        <v>60</v>
      </c>
      <c r="G8" s="30">
        <v>18752</v>
      </c>
      <c r="H8" s="31">
        <v>25140</v>
      </c>
      <c r="I8" s="30">
        <v>31459</v>
      </c>
      <c r="J8" s="31">
        <v>37866</v>
      </c>
      <c r="K8" s="30">
        <v>42183</v>
      </c>
      <c r="L8" s="32">
        <v>50410</v>
      </c>
      <c r="M8" s="32">
        <v>108466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D3F3-447B-4A2D-976E-AD24DB75CFE0}">
  <dimension ref="B3:E27"/>
  <sheetViews>
    <sheetView workbookViewId="0">
      <selection activeCell="K18" sqref="K18"/>
    </sheetView>
  </sheetViews>
  <sheetFormatPr defaultRowHeight="15" x14ac:dyDescent="0.25"/>
  <cols>
    <col min="3" max="3" width="45.28515625" customWidth="1"/>
  </cols>
  <sheetData>
    <row r="3" spans="2:4" x14ac:dyDescent="0.25">
      <c r="B3" s="497"/>
      <c r="C3" t="s">
        <v>669</v>
      </c>
    </row>
    <row r="4" spans="2:4" x14ac:dyDescent="0.25">
      <c r="B4" s="589"/>
    </row>
    <row r="5" spans="2:4" x14ac:dyDescent="0.25">
      <c r="B5" s="590"/>
    </row>
    <row r="6" spans="2:4" x14ac:dyDescent="0.25">
      <c r="B6" s="590"/>
    </row>
    <row r="7" spans="2:4" x14ac:dyDescent="0.25">
      <c r="B7" s="590"/>
    </row>
    <row r="8" spans="2:4" x14ac:dyDescent="0.25">
      <c r="B8" s="590"/>
      <c r="C8" s="599" t="s">
        <v>663</v>
      </c>
    </row>
    <row r="9" spans="2:4" x14ac:dyDescent="0.25">
      <c r="C9" s="595"/>
    </row>
    <row r="10" spans="2:4" x14ac:dyDescent="0.25">
      <c r="C10" s="599" t="s">
        <v>664</v>
      </c>
    </row>
    <row r="11" spans="2:4" x14ac:dyDescent="0.25">
      <c r="B11" s="591"/>
      <c r="C11" s="595"/>
    </row>
    <row r="12" spans="2:4" x14ac:dyDescent="0.25">
      <c r="C12" s="592" t="s">
        <v>665</v>
      </c>
      <c r="D12" s="596"/>
    </row>
    <row r="13" spans="2:4" x14ac:dyDescent="0.25">
      <c r="B13" s="592"/>
      <c r="C13" s="595"/>
    </row>
    <row r="14" spans="2:4" x14ac:dyDescent="0.25">
      <c r="C14" s="592" t="s">
        <v>666</v>
      </c>
      <c r="D14" s="596"/>
    </row>
    <row r="15" spans="2:4" x14ac:dyDescent="0.25">
      <c r="B15" s="593"/>
      <c r="C15" s="595"/>
    </row>
    <row r="16" spans="2:4" x14ac:dyDescent="0.25">
      <c r="B16" s="592"/>
      <c r="C16" s="592" t="s">
        <v>667</v>
      </c>
    </row>
    <row r="17" spans="2:5" x14ac:dyDescent="0.25">
      <c r="B17" s="592"/>
      <c r="D17" s="592"/>
    </row>
    <row r="19" spans="2:5" x14ac:dyDescent="0.25">
      <c r="B19" s="592"/>
    </row>
    <row r="21" spans="2:5" x14ac:dyDescent="0.25">
      <c r="C21" s="600" t="s">
        <v>670</v>
      </c>
      <c r="D21" s="602" t="s">
        <v>671</v>
      </c>
      <c r="E21" s="601"/>
    </row>
    <row r="22" spans="2:5" x14ac:dyDescent="0.25">
      <c r="C22" s="597"/>
    </row>
    <row r="23" spans="2:5" x14ac:dyDescent="0.25">
      <c r="C23" s="597" t="s">
        <v>672</v>
      </c>
      <c r="D23" s="598" t="s">
        <v>673</v>
      </c>
    </row>
    <row r="24" spans="2:5" x14ac:dyDescent="0.25">
      <c r="C24" s="597"/>
    </row>
    <row r="25" spans="2:5" x14ac:dyDescent="0.25">
      <c r="C25" s="597" t="s">
        <v>674</v>
      </c>
      <c r="D25" s="598" t="s">
        <v>675</v>
      </c>
    </row>
    <row r="26" spans="2:5" x14ac:dyDescent="0.25">
      <c r="C26" s="597"/>
    </row>
    <row r="27" spans="2:5" x14ac:dyDescent="0.25">
      <c r="C27" s="597" t="s">
        <v>676</v>
      </c>
      <c r="D27" s="598" t="s">
        <v>677</v>
      </c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2732-E13E-4B5A-AAEF-4B5E2AB7AC7E}">
  <dimension ref="C5:C19"/>
  <sheetViews>
    <sheetView workbookViewId="0">
      <selection activeCell="J27" sqref="J27"/>
    </sheetView>
  </sheetViews>
  <sheetFormatPr defaultRowHeight="15" x14ac:dyDescent="0.25"/>
  <sheetData>
    <row r="5" spans="3:3" x14ac:dyDescent="0.25">
      <c r="C5" t="s">
        <v>662</v>
      </c>
    </row>
    <row r="19" spans="3:3" x14ac:dyDescent="0.25">
      <c r="C19" t="s">
        <v>653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6AAF-13DA-4E9F-B663-D2E9F23D8860}">
  <dimension ref="A1:L31"/>
  <sheetViews>
    <sheetView topLeftCell="A8" workbookViewId="0">
      <selection activeCell="G34" sqref="G34"/>
    </sheetView>
  </sheetViews>
  <sheetFormatPr defaultRowHeight="15" x14ac:dyDescent="0.25"/>
  <sheetData>
    <row r="1" spans="1:12" x14ac:dyDescent="0.25">
      <c r="A1" s="603" t="s">
        <v>75</v>
      </c>
    </row>
    <row r="2" spans="1:12" x14ac:dyDescent="0.25">
      <c r="A2" s="604"/>
    </row>
    <row r="3" spans="1:12" x14ac:dyDescent="0.25">
      <c r="A3" s="605"/>
    </row>
    <row r="4" spans="1:12" x14ac:dyDescent="0.25">
      <c r="A4" s="38">
        <v>17.382290794562056</v>
      </c>
      <c r="H4" s="39" t="s">
        <v>39</v>
      </c>
      <c r="I4" s="38">
        <v>17.382290794562056</v>
      </c>
    </row>
    <row r="5" spans="1:12" x14ac:dyDescent="0.25">
      <c r="A5" s="40">
        <v>61.585365853658537</v>
      </c>
      <c r="H5" s="39" t="s">
        <v>40</v>
      </c>
      <c r="I5" s="40">
        <v>61.585365853658537</v>
      </c>
    </row>
    <row r="6" spans="1:12" x14ac:dyDescent="0.25">
      <c r="A6" s="38">
        <v>90.113581048190809</v>
      </c>
      <c r="H6" s="39" t="s">
        <v>41</v>
      </c>
      <c r="I6" s="38">
        <v>90.113581048190809</v>
      </c>
    </row>
    <row r="7" spans="1:12" x14ac:dyDescent="0.25">
      <c r="A7" s="38">
        <v>0</v>
      </c>
      <c r="H7" s="39" t="s">
        <v>42</v>
      </c>
      <c r="I7" s="38">
        <v>0</v>
      </c>
    </row>
    <row r="8" spans="1:12" x14ac:dyDescent="0.25">
      <c r="A8" s="38">
        <v>0</v>
      </c>
      <c r="H8" s="39" t="s">
        <v>43</v>
      </c>
      <c r="I8" s="38">
        <v>0</v>
      </c>
    </row>
    <row r="9" spans="1:12" x14ac:dyDescent="0.25">
      <c r="A9" s="38">
        <v>56.608336890027033</v>
      </c>
      <c r="H9" s="39" t="s">
        <v>44</v>
      </c>
      <c r="I9" s="38">
        <v>56.608336890027033</v>
      </c>
    </row>
    <row r="10" spans="1:12" x14ac:dyDescent="0.25">
      <c r="A10" s="38">
        <v>68.595551894563428</v>
      </c>
      <c r="H10" s="39" t="s">
        <v>45</v>
      </c>
      <c r="I10" s="38">
        <v>68.595551894563428</v>
      </c>
      <c r="L10" t="s">
        <v>94</v>
      </c>
    </row>
    <row r="11" spans="1:12" x14ac:dyDescent="0.25">
      <c r="A11" s="38">
        <v>11.324376199616124</v>
      </c>
      <c r="H11" s="39" t="s">
        <v>46</v>
      </c>
      <c r="I11" s="38">
        <v>11.324376199616124</v>
      </c>
    </row>
    <row r="12" spans="1:12" x14ac:dyDescent="0.25">
      <c r="A12" s="40">
        <v>47.129686539643515</v>
      </c>
      <c r="H12" s="39" t="s">
        <v>47</v>
      </c>
      <c r="I12" s="40">
        <v>47.129686539643515</v>
      </c>
    </row>
    <row r="13" spans="1:12" x14ac:dyDescent="0.25">
      <c r="A13" s="40">
        <v>100</v>
      </c>
      <c r="H13" s="39" t="s">
        <v>48</v>
      </c>
      <c r="I13" s="40">
        <v>100</v>
      </c>
    </row>
    <row r="14" spans="1:12" x14ac:dyDescent="0.25">
      <c r="A14" s="38">
        <v>12.541332073689182</v>
      </c>
      <c r="H14" s="39" t="s">
        <v>49</v>
      </c>
      <c r="I14" s="38">
        <v>12.541332073689182</v>
      </c>
    </row>
    <row r="15" spans="1:12" x14ac:dyDescent="0.25">
      <c r="A15" s="40">
        <v>10.17008591969139</v>
      </c>
      <c r="H15" s="39" t="s">
        <v>50</v>
      </c>
      <c r="I15" s="40">
        <v>10.17008591969139</v>
      </c>
    </row>
    <row r="16" spans="1:12" x14ac:dyDescent="0.25">
      <c r="A16" s="38">
        <v>16.132182972489012</v>
      </c>
      <c r="H16" s="39" t="s">
        <v>51</v>
      </c>
      <c r="I16" s="38">
        <v>16.132182972489012</v>
      </c>
    </row>
    <row r="17" spans="1:9" x14ac:dyDescent="0.25">
      <c r="A17" s="38">
        <v>9.5886603668704851</v>
      </c>
      <c r="H17" s="39" t="s">
        <v>52</v>
      </c>
      <c r="I17" s="38">
        <v>9.5886603668704851</v>
      </c>
    </row>
    <row r="18" spans="1:9" x14ac:dyDescent="0.25">
      <c r="A18" s="40">
        <v>47.665847665847664</v>
      </c>
      <c r="H18" s="39" t="s">
        <v>53</v>
      </c>
      <c r="I18" s="40">
        <v>47.665847665847664</v>
      </c>
    </row>
    <row r="19" spans="1:9" x14ac:dyDescent="0.25">
      <c r="A19" s="40">
        <v>57.479224376731295</v>
      </c>
      <c r="H19" s="39" t="s">
        <v>54</v>
      </c>
      <c r="I19" s="40">
        <v>57.479224376731295</v>
      </c>
    </row>
    <row r="20" spans="1:9" x14ac:dyDescent="0.25">
      <c r="A20" s="38">
        <v>19.230769230769234</v>
      </c>
      <c r="H20" s="39" t="s">
        <v>55</v>
      </c>
      <c r="I20" s="38">
        <v>19.230769230769234</v>
      </c>
    </row>
    <row r="21" spans="1:9" x14ac:dyDescent="0.25">
      <c r="A21" s="38">
        <v>0</v>
      </c>
      <c r="H21" s="39" t="s">
        <v>56</v>
      </c>
      <c r="I21" s="38">
        <v>0</v>
      </c>
    </row>
    <row r="22" spans="1:9" x14ac:dyDescent="0.25">
      <c r="A22" s="38">
        <v>44.966442953020135</v>
      </c>
      <c r="H22" s="39" t="s">
        <v>57</v>
      </c>
      <c r="I22" s="38">
        <v>44.966442953020135</v>
      </c>
    </row>
    <row r="23" spans="1:9" x14ac:dyDescent="0.25">
      <c r="A23" s="38">
        <v>67.631146749106364</v>
      </c>
      <c r="H23" s="39" t="s">
        <v>58</v>
      </c>
      <c r="I23" s="38">
        <v>67.631146749106364</v>
      </c>
    </row>
    <row r="24" spans="1:9" x14ac:dyDescent="0.25">
      <c r="A24" s="38">
        <v>98.94736842105263</v>
      </c>
      <c r="H24" s="39" t="s">
        <v>59</v>
      </c>
      <c r="I24" s="38">
        <v>98.94736842105263</v>
      </c>
    </row>
    <row r="25" spans="1:9" x14ac:dyDescent="0.25">
      <c r="A25" s="38">
        <v>53.740202344500929</v>
      </c>
      <c r="H25" s="41" t="s">
        <v>60</v>
      </c>
      <c r="I25" s="38">
        <v>53.740202344500929</v>
      </c>
    </row>
    <row r="26" spans="1:9" x14ac:dyDescent="0.25">
      <c r="A26" s="38">
        <v>66.096151749700198</v>
      </c>
      <c r="H26" s="39" t="s">
        <v>61</v>
      </c>
      <c r="I26" s="38">
        <v>66.096151749700198</v>
      </c>
    </row>
    <row r="27" spans="1:9" x14ac:dyDescent="0.25">
      <c r="A27" s="38">
        <v>43.948800490534225</v>
      </c>
      <c r="H27" s="39" t="s">
        <v>62</v>
      </c>
      <c r="I27" s="38">
        <v>43.948800490534225</v>
      </c>
    </row>
    <row r="28" spans="1:9" x14ac:dyDescent="0.25">
      <c r="A28" s="38">
        <v>27.551600075743231</v>
      </c>
      <c r="H28" s="39" t="s">
        <v>63</v>
      </c>
      <c r="I28" s="38">
        <v>27.551600075743231</v>
      </c>
    </row>
    <row r="29" spans="1:9" x14ac:dyDescent="0.25">
      <c r="A29" s="38">
        <v>26.526013928717738</v>
      </c>
      <c r="H29" s="39" t="s">
        <v>64</v>
      </c>
      <c r="I29" s="38">
        <v>26.526013928717738</v>
      </c>
    </row>
    <row r="30" spans="1:9" x14ac:dyDescent="0.25">
      <c r="A30" s="38">
        <v>69.13597277785442</v>
      </c>
      <c r="H30" s="39" t="s">
        <v>65</v>
      </c>
      <c r="I30" s="38">
        <v>69.13597277785442</v>
      </c>
    </row>
    <row r="31" spans="1:9" x14ac:dyDescent="0.25">
      <c r="A31" s="38">
        <v>53.740202344500929</v>
      </c>
      <c r="H31" s="41" t="s">
        <v>60</v>
      </c>
      <c r="I31" s="38">
        <v>53.740202344500929</v>
      </c>
    </row>
  </sheetData>
  <mergeCells count="1">
    <mergeCell ref="A1:A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6046-2E31-4380-8661-B42F70058A3E}">
  <dimension ref="B3:Q27"/>
  <sheetViews>
    <sheetView topLeftCell="A3" workbookViewId="0">
      <selection activeCell="Q6" sqref="Q6"/>
    </sheetView>
  </sheetViews>
  <sheetFormatPr defaultRowHeight="15" x14ac:dyDescent="0.25"/>
  <sheetData>
    <row r="3" spans="2:17" x14ac:dyDescent="0.25"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2:17" x14ac:dyDescent="0.25">
      <c r="B4" s="101" t="s">
        <v>74</v>
      </c>
      <c r="C4" s="102"/>
      <c r="D4" s="102"/>
      <c r="E4" s="102"/>
      <c r="F4" s="102"/>
      <c r="G4" s="102"/>
      <c r="H4" s="102"/>
      <c r="I4" s="102"/>
      <c r="J4" s="100"/>
      <c r="K4" s="100"/>
      <c r="L4" s="100"/>
      <c r="M4" s="100"/>
      <c r="N4" s="100"/>
      <c r="O4" s="100"/>
      <c r="P4" s="100"/>
      <c r="Q4" s="100"/>
    </row>
    <row r="5" spans="2:17" ht="51.75" x14ac:dyDescent="0.25">
      <c r="B5" s="103" t="s">
        <v>76</v>
      </c>
      <c r="C5" s="104" t="s">
        <v>77</v>
      </c>
      <c r="D5" s="105"/>
      <c r="E5" s="102"/>
      <c r="F5" s="102"/>
      <c r="G5" s="106"/>
      <c r="H5" s="107" t="s">
        <v>78</v>
      </c>
      <c r="I5" s="102"/>
      <c r="J5" s="100" t="s">
        <v>93</v>
      </c>
      <c r="K5" s="100"/>
      <c r="L5" s="100"/>
      <c r="M5" s="100"/>
      <c r="N5" s="100"/>
      <c r="O5" s="100"/>
      <c r="P5" s="100"/>
      <c r="Q5" s="100"/>
    </row>
    <row r="6" spans="2:17" ht="76.5" x14ac:dyDescent="0.25">
      <c r="B6" s="108" t="s">
        <v>35</v>
      </c>
      <c r="C6" s="109" t="s">
        <v>79</v>
      </c>
      <c r="D6" s="109" t="s">
        <v>80</v>
      </c>
      <c r="E6" s="109" t="s">
        <v>81</v>
      </c>
      <c r="F6" s="102"/>
      <c r="G6" s="108" t="s">
        <v>35</v>
      </c>
      <c r="H6" s="109" t="s">
        <v>82</v>
      </c>
      <c r="I6" s="102"/>
      <c r="J6" s="100" t="s">
        <v>92</v>
      </c>
      <c r="K6" s="100"/>
      <c r="L6" s="100"/>
      <c r="M6" s="100"/>
      <c r="N6" s="100"/>
      <c r="O6" s="100"/>
      <c r="P6" s="100"/>
      <c r="Q6" s="100"/>
    </row>
    <row r="7" spans="2:17" x14ac:dyDescent="0.25">
      <c r="B7" s="110" t="s">
        <v>39</v>
      </c>
      <c r="C7" s="111">
        <v>4360</v>
      </c>
      <c r="D7" s="112">
        <v>16890</v>
      </c>
      <c r="E7" s="113">
        <f>C7/D7*100</f>
        <v>25.81409117821196</v>
      </c>
      <c r="F7" s="102"/>
      <c r="G7" s="110" t="s">
        <v>40</v>
      </c>
      <c r="H7" s="113">
        <v>100</v>
      </c>
      <c r="I7" s="102"/>
      <c r="J7" s="100"/>
      <c r="K7" s="100"/>
      <c r="L7" s="100"/>
      <c r="M7" s="100"/>
      <c r="N7" s="100"/>
      <c r="O7" s="100"/>
      <c r="P7" s="100"/>
      <c r="Q7" s="100"/>
    </row>
    <row r="8" spans="2:17" x14ac:dyDescent="0.25">
      <c r="B8" s="110" t="s">
        <v>40</v>
      </c>
      <c r="C8" s="111">
        <v>202</v>
      </c>
      <c r="D8" s="112">
        <v>202</v>
      </c>
      <c r="E8" s="113">
        <f t="shared" ref="E8:E26" si="0">C8/D8*100</f>
        <v>100</v>
      </c>
      <c r="F8" s="102"/>
      <c r="G8" s="110" t="s">
        <v>47</v>
      </c>
      <c r="H8" s="113">
        <v>100</v>
      </c>
      <c r="I8" s="102"/>
      <c r="J8" s="100"/>
      <c r="K8" s="100"/>
      <c r="L8" s="100"/>
      <c r="M8" s="100"/>
      <c r="N8" s="100"/>
      <c r="O8" s="100"/>
      <c r="P8" s="100"/>
      <c r="Q8" s="100"/>
    </row>
    <row r="9" spans="2:17" x14ac:dyDescent="0.25">
      <c r="B9" s="110" t="s">
        <v>41</v>
      </c>
      <c r="C9" s="111">
        <v>54208</v>
      </c>
      <c r="D9" s="112">
        <v>55092</v>
      </c>
      <c r="E9" s="113">
        <f t="shared" si="0"/>
        <v>98.395411311987218</v>
      </c>
      <c r="F9" s="102"/>
      <c r="G9" s="110" t="s">
        <v>48</v>
      </c>
      <c r="H9" s="113">
        <v>100</v>
      </c>
      <c r="I9" s="102"/>
      <c r="J9" s="100"/>
      <c r="K9" s="100"/>
      <c r="L9" s="100"/>
      <c r="M9" s="100"/>
      <c r="N9" s="100"/>
      <c r="O9" s="100"/>
      <c r="P9" s="100"/>
      <c r="Q9" s="100"/>
    </row>
    <row r="10" spans="2:17" x14ac:dyDescent="0.25">
      <c r="B10" s="110" t="s">
        <v>44</v>
      </c>
      <c r="C10" s="111">
        <v>11937</v>
      </c>
      <c r="D10" s="112">
        <v>19892</v>
      </c>
      <c r="E10" s="113">
        <f t="shared" si="0"/>
        <v>60.009048863864869</v>
      </c>
      <c r="F10" s="102"/>
      <c r="G10" s="110" t="s">
        <v>50</v>
      </c>
      <c r="H10" s="113">
        <v>100</v>
      </c>
      <c r="I10" s="102"/>
      <c r="J10" s="100"/>
      <c r="K10" s="100"/>
      <c r="L10" s="100"/>
      <c r="M10" s="100"/>
      <c r="N10" s="100"/>
      <c r="O10" s="100"/>
      <c r="P10" s="100"/>
      <c r="Q10" s="100"/>
    </row>
    <row r="11" spans="2:17" x14ac:dyDescent="0.25">
      <c r="B11" s="110" t="s">
        <v>45</v>
      </c>
      <c r="C11" s="111">
        <v>3331</v>
      </c>
      <c r="D11" s="112">
        <v>4570</v>
      </c>
      <c r="E11" s="113">
        <f t="shared" si="0"/>
        <v>72.888402625820575</v>
      </c>
      <c r="F11" s="102"/>
      <c r="G11" s="110" t="s">
        <v>53</v>
      </c>
      <c r="H11" s="113">
        <v>100</v>
      </c>
      <c r="I11" s="102"/>
      <c r="J11" s="100"/>
      <c r="K11" s="100"/>
      <c r="L11" s="100"/>
      <c r="M11" s="100"/>
      <c r="N11" s="100"/>
      <c r="O11" s="100"/>
      <c r="P11" s="100"/>
      <c r="Q11" s="100"/>
    </row>
    <row r="12" spans="2:17" x14ac:dyDescent="0.25">
      <c r="B12" s="110" t="s">
        <v>46</v>
      </c>
      <c r="C12" s="111">
        <v>531</v>
      </c>
      <c r="D12" s="112">
        <v>2429</v>
      </c>
      <c r="E12" s="113">
        <f t="shared" si="0"/>
        <v>21.860848085631947</v>
      </c>
      <c r="F12" s="102"/>
      <c r="G12" s="110" t="s">
        <v>54</v>
      </c>
      <c r="H12" s="113">
        <v>100</v>
      </c>
      <c r="I12" s="102"/>
      <c r="J12" s="100"/>
      <c r="K12" s="100"/>
      <c r="L12" s="100"/>
      <c r="M12" s="100"/>
      <c r="N12" s="100"/>
      <c r="O12" s="100"/>
      <c r="P12" s="100"/>
      <c r="Q12" s="100"/>
    </row>
    <row r="13" spans="2:17" x14ac:dyDescent="0.25">
      <c r="B13" s="110" t="s">
        <v>47</v>
      </c>
      <c r="C13" s="111">
        <v>7668</v>
      </c>
      <c r="D13" s="112">
        <v>7668</v>
      </c>
      <c r="E13" s="113">
        <f t="shared" si="0"/>
        <v>100</v>
      </c>
      <c r="F13" s="102"/>
      <c r="G13" s="110" t="s">
        <v>59</v>
      </c>
      <c r="H13" s="113">
        <v>98.94736842105263</v>
      </c>
      <c r="I13" s="102"/>
      <c r="J13" s="100"/>
      <c r="K13" s="100"/>
      <c r="L13" s="100"/>
      <c r="M13" s="100"/>
      <c r="N13" s="100"/>
      <c r="O13" s="100"/>
      <c r="P13" s="100"/>
      <c r="Q13" s="100"/>
    </row>
    <row r="14" spans="2:17" x14ac:dyDescent="0.25">
      <c r="B14" s="110" t="s">
        <v>48</v>
      </c>
      <c r="C14" s="111">
        <v>953</v>
      </c>
      <c r="D14" s="112">
        <v>953</v>
      </c>
      <c r="E14" s="113">
        <f t="shared" si="0"/>
        <v>100</v>
      </c>
      <c r="F14" s="102"/>
      <c r="G14" s="110" t="s">
        <v>41</v>
      </c>
      <c r="H14" s="113">
        <v>98.395411311987218</v>
      </c>
      <c r="I14" s="102"/>
      <c r="J14" s="100"/>
      <c r="K14" s="100"/>
      <c r="L14" s="100"/>
      <c r="M14" s="100"/>
      <c r="N14" s="100"/>
      <c r="O14" s="100"/>
      <c r="P14" s="100"/>
      <c r="Q14" s="100"/>
    </row>
    <row r="15" spans="2:17" x14ac:dyDescent="0.25">
      <c r="B15" s="110" t="s">
        <v>49</v>
      </c>
      <c r="C15" s="111">
        <v>531</v>
      </c>
      <c r="D15" s="112">
        <v>892</v>
      </c>
      <c r="E15" s="113">
        <f t="shared" si="0"/>
        <v>59.529147982062781</v>
      </c>
      <c r="F15" s="102"/>
      <c r="G15" s="110" t="s">
        <v>52</v>
      </c>
      <c r="H15" s="113">
        <v>95.041322314049594</v>
      </c>
      <c r="I15" s="102"/>
      <c r="J15" s="100"/>
      <c r="K15" s="100"/>
      <c r="L15" s="100"/>
      <c r="M15" s="100"/>
      <c r="N15" s="100"/>
      <c r="O15" s="100"/>
      <c r="P15" s="100"/>
      <c r="Q15" s="100"/>
    </row>
    <row r="16" spans="2:17" x14ac:dyDescent="0.25">
      <c r="B16" s="110" t="s">
        <v>50</v>
      </c>
      <c r="C16" s="111">
        <v>580</v>
      </c>
      <c r="D16" s="112">
        <v>580</v>
      </c>
      <c r="E16" s="113">
        <f t="shared" si="0"/>
        <v>100</v>
      </c>
      <c r="F16" s="102"/>
      <c r="G16" s="110" t="s">
        <v>45</v>
      </c>
      <c r="H16" s="113">
        <v>72.888402625820575</v>
      </c>
      <c r="I16" s="102"/>
      <c r="J16" s="100"/>
      <c r="K16" s="100"/>
      <c r="L16" s="100"/>
      <c r="M16" s="100"/>
      <c r="N16" s="100"/>
      <c r="O16" s="100"/>
      <c r="P16" s="100"/>
      <c r="Q16" s="100"/>
    </row>
    <row r="17" spans="2:17" x14ac:dyDescent="0.25">
      <c r="B17" s="110" t="s">
        <v>51</v>
      </c>
      <c r="C17" s="111">
        <v>1867</v>
      </c>
      <c r="D17" s="112">
        <v>11819</v>
      </c>
      <c r="E17" s="113">
        <f t="shared" si="0"/>
        <v>15.796598697013284</v>
      </c>
      <c r="F17" s="102"/>
      <c r="G17" s="110" t="s">
        <v>58</v>
      </c>
      <c r="H17" s="113">
        <v>70.72998231876737</v>
      </c>
      <c r="I17" s="102"/>
      <c r="J17" s="100"/>
      <c r="K17" s="100"/>
      <c r="L17" s="100"/>
      <c r="M17" s="100"/>
      <c r="N17" s="100"/>
      <c r="O17" s="100"/>
      <c r="P17" s="100"/>
      <c r="Q17" s="100"/>
    </row>
    <row r="18" spans="2:17" x14ac:dyDescent="0.25">
      <c r="B18" s="110" t="s">
        <v>52</v>
      </c>
      <c r="C18" s="111">
        <v>345</v>
      </c>
      <c r="D18" s="112">
        <v>363</v>
      </c>
      <c r="E18" s="113">
        <f t="shared" si="0"/>
        <v>95.041322314049594</v>
      </c>
      <c r="F18" s="102"/>
      <c r="G18" s="110" t="s">
        <v>44</v>
      </c>
      <c r="H18" s="113">
        <v>60.009048863864869</v>
      </c>
      <c r="I18" s="102"/>
      <c r="J18" s="100"/>
      <c r="K18" s="100"/>
      <c r="L18" s="100"/>
      <c r="M18" s="100"/>
      <c r="N18" s="100"/>
      <c r="O18" s="100"/>
      <c r="P18" s="100"/>
      <c r="Q18" s="100"/>
    </row>
    <row r="19" spans="2:17" x14ac:dyDescent="0.25">
      <c r="B19" s="110" t="s">
        <v>53</v>
      </c>
      <c r="C19" s="111">
        <v>194</v>
      </c>
      <c r="D19" s="112">
        <v>194</v>
      </c>
      <c r="E19" s="113">
        <f t="shared" si="0"/>
        <v>100</v>
      </c>
      <c r="F19" s="102"/>
      <c r="G19" s="110" t="s">
        <v>49</v>
      </c>
      <c r="H19" s="113">
        <v>59.529147982062781</v>
      </c>
      <c r="I19" s="102"/>
      <c r="J19" s="100"/>
      <c r="K19" s="100"/>
      <c r="L19" s="100"/>
      <c r="M19" s="100"/>
      <c r="N19" s="100"/>
      <c r="O19" s="100"/>
      <c r="P19" s="100"/>
      <c r="Q19" s="100"/>
    </row>
    <row r="20" spans="2:17" x14ac:dyDescent="0.25">
      <c r="B20" s="110" t="s">
        <v>54</v>
      </c>
      <c r="C20" s="111">
        <v>1245</v>
      </c>
      <c r="D20" s="112">
        <v>1245</v>
      </c>
      <c r="E20" s="113">
        <f t="shared" si="0"/>
        <v>100</v>
      </c>
      <c r="F20" s="102"/>
      <c r="G20" s="110" t="s">
        <v>57</v>
      </c>
      <c r="H20" s="113">
        <v>44.966442953020135</v>
      </c>
      <c r="I20" s="102"/>
      <c r="J20" s="100"/>
      <c r="K20" s="100"/>
      <c r="L20" s="100"/>
      <c r="M20" s="100"/>
      <c r="N20" s="100"/>
      <c r="O20" s="100"/>
      <c r="P20" s="100"/>
      <c r="Q20" s="100"/>
    </row>
    <row r="21" spans="2:17" x14ac:dyDescent="0.25">
      <c r="B21" s="110" t="s">
        <v>55</v>
      </c>
      <c r="C21" s="111">
        <v>605</v>
      </c>
      <c r="D21" s="112">
        <v>3146</v>
      </c>
      <c r="E21" s="113">
        <f t="shared" si="0"/>
        <v>19.230769230769234</v>
      </c>
      <c r="F21" s="102"/>
      <c r="G21" s="110" t="s">
        <v>39</v>
      </c>
      <c r="H21" s="113">
        <v>25.81409117821196</v>
      </c>
      <c r="I21" s="102"/>
      <c r="J21" s="100"/>
      <c r="K21" s="100"/>
      <c r="L21" s="100"/>
      <c r="M21" s="100"/>
      <c r="N21" s="100"/>
      <c r="O21" s="100"/>
      <c r="P21" s="100"/>
      <c r="Q21" s="100"/>
    </row>
    <row r="22" spans="2:17" x14ac:dyDescent="0.25">
      <c r="B22" s="114" t="s">
        <v>56</v>
      </c>
      <c r="C22" s="115">
        <v>0</v>
      </c>
      <c r="D22" s="116">
        <v>0</v>
      </c>
      <c r="E22" s="117" t="e">
        <f t="shared" si="0"/>
        <v>#DIV/0!</v>
      </c>
      <c r="F22" s="102"/>
      <c r="G22" s="110" t="s">
        <v>46</v>
      </c>
      <c r="H22" s="113">
        <v>21.860848085631947</v>
      </c>
      <c r="I22" s="102"/>
      <c r="J22" s="100"/>
      <c r="K22" s="100"/>
      <c r="L22" s="100"/>
      <c r="M22" s="100"/>
      <c r="N22" s="100"/>
      <c r="O22" s="100"/>
      <c r="P22" s="100"/>
      <c r="Q22" s="100"/>
    </row>
    <row r="23" spans="2:17" x14ac:dyDescent="0.25">
      <c r="B23" s="110" t="s">
        <v>57</v>
      </c>
      <c r="C23" s="111">
        <v>201</v>
      </c>
      <c r="D23" s="112">
        <v>447</v>
      </c>
      <c r="E23" s="113">
        <f t="shared" si="0"/>
        <v>44.966442953020135</v>
      </c>
      <c r="F23" s="102"/>
      <c r="G23" s="110" t="s">
        <v>55</v>
      </c>
      <c r="H23" s="113">
        <v>19.230769230769234</v>
      </c>
      <c r="I23" s="102"/>
      <c r="J23" s="100"/>
      <c r="K23" s="100"/>
      <c r="L23" s="100"/>
      <c r="M23" s="100"/>
      <c r="N23" s="100"/>
      <c r="O23" s="100"/>
      <c r="P23" s="100"/>
      <c r="Q23" s="100"/>
    </row>
    <row r="24" spans="2:17" x14ac:dyDescent="0.25">
      <c r="B24" s="110" t="s">
        <v>58</v>
      </c>
      <c r="C24" s="111">
        <v>14001</v>
      </c>
      <c r="D24" s="112">
        <v>19795</v>
      </c>
      <c r="E24" s="113">
        <f t="shared" si="0"/>
        <v>70.72998231876737</v>
      </c>
      <c r="F24" s="102"/>
      <c r="G24" s="110" t="s">
        <v>51</v>
      </c>
      <c r="H24" s="113">
        <v>15.796598697013284</v>
      </c>
      <c r="I24" s="102"/>
      <c r="J24" s="100"/>
      <c r="K24" s="100"/>
      <c r="L24" s="100"/>
      <c r="M24" s="100"/>
      <c r="N24" s="100"/>
      <c r="O24" s="100"/>
      <c r="P24" s="100"/>
      <c r="Q24" s="100"/>
    </row>
    <row r="25" spans="2:17" x14ac:dyDescent="0.25">
      <c r="B25" s="110" t="s">
        <v>59</v>
      </c>
      <c r="C25" s="111">
        <v>1034</v>
      </c>
      <c r="D25" s="112">
        <v>1045</v>
      </c>
      <c r="E25" s="113">
        <f t="shared" si="0"/>
        <v>98.94736842105263</v>
      </c>
      <c r="F25" s="102"/>
      <c r="G25" s="102"/>
      <c r="H25" s="102"/>
      <c r="I25" s="102"/>
      <c r="J25" s="100"/>
      <c r="K25" s="100"/>
      <c r="L25" s="100"/>
      <c r="M25" s="100"/>
      <c r="N25" s="100"/>
      <c r="O25" s="100"/>
      <c r="P25" s="100"/>
      <c r="Q25" s="100"/>
    </row>
    <row r="26" spans="2:17" ht="15.75" x14ac:dyDescent="0.25">
      <c r="B26" s="118" t="s">
        <v>60</v>
      </c>
      <c r="C26" s="119">
        <f>SUM(C7:C25)</f>
        <v>103793</v>
      </c>
      <c r="D26" s="119">
        <f>SUM(D7:D25)</f>
        <v>147222</v>
      </c>
      <c r="E26" s="120">
        <f t="shared" si="0"/>
        <v>70.501012076999359</v>
      </c>
      <c r="F26" s="102"/>
      <c r="G26" s="102"/>
      <c r="H26" s="102"/>
      <c r="I26" s="102"/>
      <c r="J26" s="100"/>
      <c r="K26" s="100"/>
      <c r="L26" s="100"/>
      <c r="M26" s="100"/>
      <c r="N26" s="100"/>
      <c r="O26" s="100"/>
      <c r="P26" s="100"/>
      <c r="Q26" s="100"/>
    </row>
    <row r="27" spans="2:17" x14ac:dyDescent="0.25">
      <c r="B27" s="102"/>
      <c r="C27" s="102"/>
      <c r="D27" s="100"/>
      <c r="E27" s="102"/>
      <c r="F27" s="102"/>
      <c r="G27" s="102"/>
      <c r="H27" s="102"/>
      <c r="I27" s="102"/>
      <c r="J27" s="100"/>
      <c r="K27" s="100"/>
      <c r="L27" s="100"/>
      <c r="M27" s="100"/>
      <c r="N27" s="100"/>
      <c r="O27" s="100"/>
      <c r="P27" s="100"/>
      <c r="Q27" s="100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6DF7-BF3C-474C-A676-6A62C2B2A5D6}">
  <dimension ref="A2:H35"/>
  <sheetViews>
    <sheetView workbookViewId="0">
      <selection activeCell="I14" sqref="I14"/>
    </sheetView>
  </sheetViews>
  <sheetFormatPr defaultRowHeight="15" x14ac:dyDescent="0.25"/>
  <cols>
    <col min="1" max="1" width="15.28515625" customWidth="1"/>
    <col min="2" max="2" width="15" customWidth="1"/>
    <col min="3" max="3" width="16.28515625" customWidth="1"/>
    <col min="4" max="4" width="18.140625" customWidth="1"/>
    <col min="5" max="5" width="17.140625" customWidth="1"/>
    <col min="6" max="6" width="17" customWidth="1"/>
    <col min="7" max="7" width="15.85546875" customWidth="1"/>
    <col min="8" max="8" width="19.28515625" customWidth="1"/>
  </cols>
  <sheetData>
    <row r="2" spans="1:8" x14ac:dyDescent="0.25">
      <c r="A2" s="606" t="s">
        <v>111</v>
      </c>
      <c r="B2" s="606"/>
      <c r="C2" s="606"/>
      <c r="D2" s="606"/>
      <c r="E2" s="606"/>
      <c r="F2" s="606"/>
      <c r="G2" s="606"/>
      <c r="H2" s="606"/>
    </row>
    <row r="3" spans="1:8" x14ac:dyDescent="0.25">
      <c r="A3" s="128"/>
      <c r="B3" s="128"/>
      <c r="C3" s="128"/>
      <c r="D3" s="128"/>
      <c r="E3" s="128"/>
      <c r="F3" s="128"/>
      <c r="G3" s="128"/>
      <c r="H3" s="128"/>
    </row>
    <row r="4" spans="1:8" ht="61.9" customHeight="1" x14ac:dyDescent="0.25">
      <c r="A4" s="607" t="s">
        <v>35</v>
      </c>
      <c r="B4" s="129" t="s">
        <v>98</v>
      </c>
      <c r="C4" s="129" t="s">
        <v>100</v>
      </c>
      <c r="D4" s="129" t="s">
        <v>102</v>
      </c>
      <c r="E4" s="129" t="s">
        <v>104</v>
      </c>
      <c r="F4" s="129" t="s">
        <v>106</v>
      </c>
      <c r="G4" s="129" t="s">
        <v>108</v>
      </c>
      <c r="H4" s="129" t="s">
        <v>110</v>
      </c>
    </row>
    <row r="5" spans="1:8" ht="26.45" customHeight="1" x14ac:dyDescent="0.25">
      <c r="A5" s="608"/>
      <c r="B5" s="130" t="s">
        <v>99</v>
      </c>
      <c r="C5" s="130" t="s">
        <v>101</v>
      </c>
      <c r="D5" s="130" t="s">
        <v>103</v>
      </c>
      <c r="E5" s="130" t="s">
        <v>105</v>
      </c>
      <c r="F5" s="130" t="s">
        <v>107</v>
      </c>
      <c r="G5" s="130" t="s">
        <v>109</v>
      </c>
      <c r="H5" s="130" t="s">
        <v>99</v>
      </c>
    </row>
    <row r="6" spans="1:8" ht="16.149999999999999" customHeight="1" x14ac:dyDescent="0.25">
      <c r="A6" s="608"/>
      <c r="B6" s="130" t="s">
        <v>74</v>
      </c>
      <c r="C6" s="130" t="s">
        <v>95</v>
      </c>
      <c r="D6" s="130" t="s">
        <v>95</v>
      </c>
      <c r="E6" s="130" t="s">
        <v>95</v>
      </c>
      <c r="F6" s="130" t="s">
        <v>95</v>
      </c>
      <c r="G6" s="130" t="s">
        <v>99</v>
      </c>
      <c r="H6" s="130" t="s">
        <v>97</v>
      </c>
    </row>
    <row r="7" spans="1:8" ht="15" customHeight="1" x14ac:dyDescent="0.25">
      <c r="A7" s="609"/>
      <c r="B7" s="131" t="s">
        <v>95</v>
      </c>
      <c r="C7" s="131"/>
      <c r="D7" s="131"/>
      <c r="E7" s="131"/>
      <c r="F7" s="131"/>
      <c r="G7" s="131" t="s">
        <v>96</v>
      </c>
      <c r="H7" s="131"/>
    </row>
    <row r="8" spans="1:8" x14ac:dyDescent="0.25">
      <c r="A8" s="132" t="s">
        <v>39</v>
      </c>
      <c r="B8" s="133">
        <v>25142</v>
      </c>
      <c r="C8" s="133">
        <v>16890</v>
      </c>
      <c r="D8" s="133">
        <v>8193</v>
      </c>
      <c r="E8" s="134">
        <v>59</v>
      </c>
      <c r="F8" s="134">
        <v>0</v>
      </c>
      <c r="G8" s="135">
        <v>-3.1</v>
      </c>
      <c r="H8" s="134">
        <v>11.9</v>
      </c>
    </row>
    <row r="9" spans="1:8" x14ac:dyDescent="0.25">
      <c r="A9" s="132" t="s">
        <v>40</v>
      </c>
      <c r="B9" s="134">
        <v>328</v>
      </c>
      <c r="C9" s="134">
        <v>202</v>
      </c>
      <c r="D9" s="134">
        <v>126</v>
      </c>
      <c r="E9" s="134">
        <v>0</v>
      </c>
      <c r="F9" s="134">
        <v>0</v>
      </c>
      <c r="G9" s="135">
        <v>-2.1</v>
      </c>
      <c r="H9" s="134">
        <v>0.2</v>
      </c>
    </row>
    <row r="10" spans="1:8" x14ac:dyDescent="0.25">
      <c r="A10" s="132" t="s">
        <v>41</v>
      </c>
      <c r="B10" s="133">
        <v>61630</v>
      </c>
      <c r="C10" s="133">
        <v>55092</v>
      </c>
      <c r="D10" s="133">
        <v>6538</v>
      </c>
      <c r="E10" s="134">
        <v>0</v>
      </c>
      <c r="F10" s="134">
        <v>0</v>
      </c>
      <c r="G10" s="135">
        <v>2.4</v>
      </c>
      <c r="H10" s="134">
        <v>29.3</v>
      </c>
    </row>
    <row r="11" spans="1:8" x14ac:dyDescent="0.25">
      <c r="A11" s="132" t="s">
        <v>42</v>
      </c>
      <c r="B11" s="133">
        <v>4558</v>
      </c>
      <c r="C11" s="133">
        <v>4558</v>
      </c>
      <c r="D11" s="134">
        <v>0</v>
      </c>
      <c r="E11" s="134">
        <v>0</v>
      </c>
      <c r="F11" s="134">
        <v>0</v>
      </c>
      <c r="G11" s="135">
        <v>-6.4</v>
      </c>
      <c r="H11" s="134">
        <v>2.2000000000000002</v>
      </c>
    </row>
    <row r="12" spans="1:8" x14ac:dyDescent="0.25">
      <c r="A12" s="132" t="s">
        <v>43</v>
      </c>
      <c r="B12" s="133">
        <v>5417</v>
      </c>
      <c r="C12" s="133">
        <v>5417</v>
      </c>
      <c r="D12" s="134">
        <v>0</v>
      </c>
      <c r="E12" s="134">
        <v>0</v>
      </c>
      <c r="F12" s="134">
        <v>0</v>
      </c>
      <c r="G12" s="135">
        <v>-1.6</v>
      </c>
      <c r="H12" s="134">
        <v>2.6</v>
      </c>
    </row>
    <row r="13" spans="1:8" x14ac:dyDescent="0.25">
      <c r="A13" s="132" t="s">
        <v>44</v>
      </c>
      <c r="B13" s="133">
        <v>21087</v>
      </c>
      <c r="C13" s="133">
        <v>19892</v>
      </c>
      <c r="D13" s="133">
        <v>1195</v>
      </c>
      <c r="E13" s="134">
        <v>0</v>
      </c>
      <c r="F13" s="134">
        <v>0</v>
      </c>
      <c r="G13" s="135">
        <v>3.5</v>
      </c>
      <c r="H13" s="134">
        <v>10</v>
      </c>
    </row>
    <row r="14" spans="1:8" x14ac:dyDescent="0.25">
      <c r="A14" s="132" t="s">
        <v>45</v>
      </c>
      <c r="B14" s="133">
        <v>4856</v>
      </c>
      <c r="C14" s="133">
        <v>4570</v>
      </c>
      <c r="D14" s="134">
        <v>286</v>
      </c>
      <c r="E14" s="134">
        <v>0</v>
      </c>
      <c r="F14" s="134">
        <v>0</v>
      </c>
      <c r="G14" s="135">
        <v>-8.6</v>
      </c>
      <c r="H14" s="134">
        <v>2.2999999999999998</v>
      </c>
    </row>
    <row r="15" spans="1:8" x14ac:dyDescent="0.25">
      <c r="A15" s="132" t="s">
        <v>46</v>
      </c>
      <c r="B15" s="133">
        <v>4689</v>
      </c>
      <c r="C15" s="133">
        <v>2429</v>
      </c>
      <c r="D15" s="133">
        <v>2260</v>
      </c>
      <c r="E15" s="134">
        <v>0</v>
      </c>
      <c r="F15" s="134">
        <v>0</v>
      </c>
      <c r="G15" s="135">
        <v>-3.1</v>
      </c>
      <c r="H15" s="134">
        <v>2.2000000000000002</v>
      </c>
    </row>
    <row r="16" spans="1:8" x14ac:dyDescent="0.25">
      <c r="A16" s="132" t="s">
        <v>47</v>
      </c>
      <c r="B16" s="133">
        <v>16270</v>
      </c>
      <c r="C16" s="133">
        <v>7668</v>
      </c>
      <c r="D16" s="133">
        <v>8602</v>
      </c>
      <c r="E16" s="134">
        <v>0</v>
      </c>
      <c r="F16" s="134">
        <v>0</v>
      </c>
      <c r="G16" s="135">
        <v>-2.6</v>
      </c>
      <c r="H16" s="134">
        <v>7.7</v>
      </c>
    </row>
    <row r="17" spans="1:8" x14ac:dyDescent="0.25">
      <c r="A17" s="132" t="s">
        <v>48</v>
      </c>
      <c r="B17" s="133">
        <v>4182</v>
      </c>
      <c r="C17" s="134">
        <v>953</v>
      </c>
      <c r="D17" s="133">
        <v>3229</v>
      </c>
      <c r="E17" s="134">
        <v>0</v>
      </c>
      <c r="F17" s="134">
        <v>0</v>
      </c>
      <c r="G17" s="135">
        <v>-14.3</v>
      </c>
      <c r="H17" s="134">
        <v>2</v>
      </c>
    </row>
    <row r="18" spans="1:8" x14ac:dyDescent="0.25">
      <c r="A18" s="132" t="s">
        <v>49</v>
      </c>
      <c r="B18" s="133">
        <v>4234</v>
      </c>
      <c r="C18" s="134">
        <v>892</v>
      </c>
      <c r="D18" s="133">
        <v>3342</v>
      </c>
      <c r="E18" s="134">
        <v>0</v>
      </c>
      <c r="F18" s="134">
        <v>0</v>
      </c>
      <c r="G18" s="135">
        <v>2.2000000000000002</v>
      </c>
      <c r="H18" s="134">
        <v>2</v>
      </c>
    </row>
    <row r="19" spans="1:8" x14ac:dyDescent="0.25">
      <c r="A19" s="132" t="s">
        <v>50</v>
      </c>
      <c r="B19" s="133">
        <v>5703</v>
      </c>
      <c r="C19" s="134">
        <v>580</v>
      </c>
      <c r="D19" s="133">
        <v>5123</v>
      </c>
      <c r="E19" s="134">
        <v>0</v>
      </c>
      <c r="F19" s="134">
        <v>0</v>
      </c>
      <c r="G19" s="135">
        <v>-10.5</v>
      </c>
      <c r="H19" s="134">
        <v>2.7</v>
      </c>
    </row>
    <row r="20" spans="1:8" x14ac:dyDescent="0.25">
      <c r="A20" s="132" t="s">
        <v>51</v>
      </c>
      <c r="B20" s="133">
        <v>12286</v>
      </c>
      <c r="C20" s="133">
        <v>11819</v>
      </c>
      <c r="D20" s="134">
        <v>467</v>
      </c>
      <c r="E20" s="134">
        <v>0</v>
      </c>
      <c r="F20" s="134">
        <v>0</v>
      </c>
      <c r="G20" s="135">
        <v>4.0999999999999996</v>
      </c>
      <c r="H20" s="134">
        <v>5.8</v>
      </c>
    </row>
    <row r="21" spans="1:8" x14ac:dyDescent="0.25">
      <c r="A21" s="132" t="s">
        <v>52</v>
      </c>
      <c r="B21" s="133">
        <v>3598</v>
      </c>
      <c r="C21" s="134">
        <v>363</v>
      </c>
      <c r="D21" s="133">
        <v>3235</v>
      </c>
      <c r="E21" s="134">
        <v>0</v>
      </c>
      <c r="F21" s="134">
        <v>0</v>
      </c>
      <c r="G21" s="135">
        <v>0.4</v>
      </c>
      <c r="H21" s="134">
        <v>1.7</v>
      </c>
    </row>
    <row r="22" spans="1:8" x14ac:dyDescent="0.25">
      <c r="A22" s="132" t="s">
        <v>53</v>
      </c>
      <c r="B22" s="133">
        <v>1101</v>
      </c>
      <c r="C22" s="134">
        <v>194</v>
      </c>
      <c r="D22" s="134">
        <v>213</v>
      </c>
      <c r="E22" s="134">
        <v>536</v>
      </c>
      <c r="F22" s="134">
        <v>158</v>
      </c>
      <c r="G22" s="135">
        <v>13.9</v>
      </c>
      <c r="H22" s="134">
        <v>0.5</v>
      </c>
    </row>
    <row r="23" spans="1:8" x14ac:dyDescent="0.25">
      <c r="A23" s="132" t="s">
        <v>54</v>
      </c>
      <c r="B23" s="133">
        <v>9590</v>
      </c>
      <c r="C23" s="133">
        <v>1245</v>
      </c>
      <c r="D23" s="134">
        <v>921</v>
      </c>
      <c r="E23" s="133">
        <v>7424</v>
      </c>
      <c r="F23" s="134">
        <v>0</v>
      </c>
      <c r="G23" s="135">
        <v>-4.3</v>
      </c>
      <c r="H23" s="134">
        <v>4.5999999999999996</v>
      </c>
    </row>
    <row r="24" spans="1:8" x14ac:dyDescent="0.25">
      <c r="A24" s="132" t="s">
        <v>55</v>
      </c>
      <c r="B24" s="133">
        <v>3146</v>
      </c>
      <c r="C24" s="133">
        <v>3146</v>
      </c>
      <c r="D24" s="134">
        <v>0</v>
      </c>
      <c r="E24" s="134">
        <v>0</v>
      </c>
      <c r="F24" s="134">
        <v>0</v>
      </c>
      <c r="G24" s="135">
        <v>-73.599999999999994</v>
      </c>
      <c r="H24" s="134">
        <v>1.5</v>
      </c>
    </row>
    <row r="25" spans="1:8" x14ac:dyDescent="0.25">
      <c r="A25" s="132" t="s">
        <v>56</v>
      </c>
      <c r="B25" s="134">
        <v>0</v>
      </c>
      <c r="C25" s="134">
        <v>0</v>
      </c>
      <c r="D25" s="134">
        <v>0</v>
      </c>
      <c r="E25" s="134">
        <v>0</v>
      </c>
      <c r="F25" s="134">
        <v>0</v>
      </c>
      <c r="G25" s="135">
        <v>0</v>
      </c>
      <c r="H25" s="134">
        <v>0</v>
      </c>
    </row>
    <row r="26" spans="1:8" x14ac:dyDescent="0.25">
      <c r="A26" s="132" t="s">
        <v>57</v>
      </c>
      <c r="B26" s="134">
        <v>451</v>
      </c>
      <c r="C26" s="134">
        <v>447</v>
      </c>
      <c r="D26" s="134">
        <v>0</v>
      </c>
      <c r="E26" s="134">
        <v>4</v>
      </c>
      <c r="F26" s="134">
        <v>0</v>
      </c>
      <c r="G26" s="135">
        <v>-44.2</v>
      </c>
      <c r="H26" s="134">
        <v>0.2</v>
      </c>
    </row>
    <row r="27" spans="1:8" x14ac:dyDescent="0.25">
      <c r="A27" s="132" t="s">
        <v>58</v>
      </c>
      <c r="B27" s="133">
        <v>21127</v>
      </c>
      <c r="C27" s="133">
        <v>19795</v>
      </c>
      <c r="D27" s="134">
        <v>907</v>
      </c>
      <c r="E27" s="134">
        <v>425</v>
      </c>
      <c r="F27" s="134">
        <v>0</v>
      </c>
      <c r="G27" s="135">
        <v>-27.2</v>
      </c>
      <c r="H27" s="134">
        <v>10</v>
      </c>
    </row>
    <row r="28" spans="1:8" x14ac:dyDescent="0.25">
      <c r="A28" s="132" t="s">
        <v>59</v>
      </c>
      <c r="B28" s="133">
        <v>1045</v>
      </c>
      <c r="C28" s="133">
        <v>1045</v>
      </c>
      <c r="D28" s="134">
        <v>0</v>
      </c>
      <c r="E28" s="134">
        <v>0</v>
      </c>
      <c r="F28" s="134">
        <v>0</v>
      </c>
      <c r="G28" s="135">
        <v>8.9</v>
      </c>
      <c r="H28" s="134">
        <v>0.5</v>
      </c>
    </row>
    <row r="29" spans="1:8" x14ac:dyDescent="0.25">
      <c r="A29" s="136" t="s">
        <v>60</v>
      </c>
      <c r="B29" s="137">
        <v>210440</v>
      </c>
      <c r="C29" s="137">
        <v>157197</v>
      </c>
      <c r="D29" s="137">
        <v>44637</v>
      </c>
      <c r="E29" s="137">
        <v>8448</v>
      </c>
      <c r="F29" s="138">
        <v>158</v>
      </c>
      <c r="G29" s="139">
        <v>-7.9</v>
      </c>
      <c r="H29" s="138">
        <v>100</v>
      </c>
    </row>
    <row r="30" spans="1:8" x14ac:dyDescent="0.25">
      <c r="A30" s="132" t="s">
        <v>61</v>
      </c>
      <c r="B30" s="133">
        <v>91789</v>
      </c>
      <c r="C30" s="133">
        <v>74613</v>
      </c>
      <c r="D30" s="133">
        <v>17117</v>
      </c>
      <c r="E30" s="134">
        <v>59</v>
      </c>
      <c r="F30" s="134">
        <v>0</v>
      </c>
      <c r="G30" s="135">
        <v>0.5</v>
      </c>
      <c r="H30" s="134">
        <v>43.6</v>
      </c>
    </row>
    <row r="31" spans="1:8" x14ac:dyDescent="0.25">
      <c r="A31" s="132" t="s">
        <v>62</v>
      </c>
      <c r="B31" s="133">
        <v>52188</v>
      </c>
      <c r="C31" s="133">
        <v>42105</v>
      </c>
      <c r="D31" s="133">
        <v>10083</v>
      </c>
      <c r="E31" s="134">
        <v>0</v>
      </c>
      <c r="F31" s="134">
        <v>0</v>
      </c>
      <c r="G31" s="135">
        <v>-1.1000000000000001</v>
      </c>
      <c r="H31" s="134">
        <v>24.8</v>
      </c>
    </row>
    <row r="32" spans="1:8" x14ac:dyDescent="0.25">
      <c r="A32" s="132" t="s">
        <v>63</v>
      </c>
      <c r="B32" s="133">
        <v>26405</v>
      </c>
      <c r="C32" s="133">
        <v>14244</v>
      </c>
      <c r="D32" s="133">
        <v>12161</v>
      </c>
      <c r="E32" s="134">
        <v>0</v>
      </c>
      <c r="F32" s="134">
        <v>0</v>
      </c>
      <c r="G32" s="135">
        <v>-2.9</v>
      </c>
      <c r="H32" s="134">
        <v>12.5</v>
      </c>
    </row>
    <row r="33" spans="1:8" x14ac:dyDescent="0.25">
      <c r="A33" s="132" t="s">
        <v>64</v>
      </c>
      <c r="B33" s="133">
        <v>17886</v>
      </c>
      <c r="C33" s="133">
        <v>5395</v>
      </c>
      <c r="D33" s="133">
        <v>4369</v>
      </c>
      <c r="E33" s="133">
        <v>7964</v>
      </c>
      <c r="F33" s="134">
        <v>158</v>
      </c>
      <c r="G33" s="135">
        <v>-34.5</v>
      </c>
      <c r="H33" s="134">
        <v>8.5</v>
      </c>
    </row>
    <row r="34" spans="1:8" x14ac:dyDescent="0.25">
      <c r="A34" s="132" t="s">
        <v>65</v>
      </c>
      <c r="B34" s="133">
        <v>22172</v>
      </c>
      <c r="C34" s="133">
        <v>20840</v>
      </c>
      <c r="D34" s="134">
        <v>907</v>
      </c>
      <c r="E34" s="134">
        <v>425</v>
      </c>
      <c r="F34" s="134">
        <v>0</v>
      </c>
      <c r="G34" s="135">
        <v>-26.1</v>
      </c>
      <c r="H34" s="134">
        <v>10.5</v>
      </c>
    </row>
    <row r="35" spans="1:8" x14ac:dyDescent="0.25">
      <c r="A35" s="136" t="s">
        <v>60</v>
      </c>
      <c r="B35" s="137">
        <v>210440</v>
      </c>
      <c r="C35" s="137">
        <v>157197</v>
      </c>
      <c r="D35" s="137">
        <v>44637</v>
      </c>
      <c r="E35" s="137">
        <v>8448</v>
      </c>
      <c r="F35" s="138">
        <v>158</v>
      </c>
      <c r="G35" s="139">
        <v>-7.9</v>
      </c>
      <c r="H35" s="138">
        <v>100</v>
      </c>
    </row>
  </sheetData>
  <mergeCells count="2">
    <mergeCell ref="A2:H2"/>
    <mergeCell ref="A4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1DED-624B-4709-A84C-7DF390C032B9}">
  <sheetPr codeName="Foglio24">
    <tabColor rgb="FFFFEBAB"/>
  </sheetPr>
  <dimension ref="A2:L58"/>
  <sheetViews>
    <sheetView topLeftCell="A16" zoomScaleNormal="100" workbookViewId="0">
      <selection activeCell="F45" sqref="F45"/>
    </sheetView>
  </sheetViews>
  <sheetFormatPr defaultColWidth="17.5703125" defaultRowHeight="11.25" x14ac:dyDescent="0.15"/>
  <cols>
    <col min="1" max="3" width="17.5703125" style="140" customWidth="1"/>
    <col min="4" max="4" width="15.7109375" style="140" customWidth="1"/>
    <col min="5" max="5" width="17.140625" style="140" customWidth="1"/>
    <col min="6" max="6" width="15.42578125" style="140" customWidth="1"/>
    <col min="7" max="7" width="14.5703125" style="140" customWidth="1"/>
    <col min="8" max="8" width="14.42578125" style="140" customWidth="1"/>
    <col min="9" max="9" width="16.42578125" style="140" customWidth="1"/>
    <col min="10" max="10" width="19.140625" style="140" customWidth="1"/>
    <col min="11" max="11" width="10.28515625" style="140" customWidth="1"/>
    <col min="12" max="12" width="11.7109375" style="140" customWidth="1"/>
    <col min="13" max="13" width="15.28515625" style="140" customWidth="1"/>
    <col min="14" max="168" width="9.140625" style="140" customWidth="1"/>
    <col min="169" max="16384" width="17.5703125" style="140"/>
  </cols>
  <sheetData>
    <row r="2" spans="1:6" ht="25.5" x14ac:dyDescent="0.35">
      <c r="B2" s="149" t="s">
        <v>114</v>
      </c>
    </row>
    <row r="4" spans="1:6" x14ac:dyDescent="0.15">
      <c r="F4" s="140" t="s">
        <v>121</v>
      </c>
    </row>
    <row r="5" spans="1:6" x14ac:dyDescent="0.15">
      <c r="F5" s="140" t="s">
        <v>122</v>
      </c>
    </row>
    <row r="6" spans="1:6" ht="67.5" x14ac:dyDescent="0.15">
      <c r="A6" s="141" t="s">
        <v>35</v>
      </c>
      <c r="B6" s="146" t="s">
        <v>112</v>
      </c>
    </row>
    <row r="7" spans="1:6" x14ac:dyDescent="0.15">
      <c r="A7" s="33" t="s">
        <v>42</v>
      </c>
      <c r="B7" s="147">
        <v>0</v>
      </c>
    </row>
    <row r="8" spans="1:6" x14ac:dyDescent="0.15">
      <c r="A8" s="33" t="s">
        <v>43</v>
      </c>
      <c r="B8" s="147">
        <v>0</v>
      </c>
    </row>
    <row r="9" spans="1:6" x14ac:dyDescent="0.15">
      <c r="A9" s="33" t="s">
        <v>55</v>
      </c>
      <c r="B9" s="147">
        <v>0</v>
      </c>
    </row>
    <row r="10" spans="1:6" x14ac:dyDescent="0.15">
      <c r="A10" s="33" t="s">
        <v>56</v>
      </c>
      <c r="B10" s="147">
        <v>0</v>
      </c>
    </row>
    <row r="11" spans="1:6" x14ac:dyDescent="0.15">
      <c r="A11" s="33" t="s">
        <v>57</v>
      </c>
      <c r="B11" s="147">
        <v>0</v>
      </c>
    </row>
    <row r="12" spans="1:6" x14ac:dyDescent="0.15">
      <c r="A12" s="33" t="s">
        <v>59</v>
      </c>
      <c r="B12" s="147">
        <v>0</v>
      </c>
    </row>
    <row r="13" spans="1:6" x14ac:dyDescent="0.15">
      <c r="A13" s="33" t="s">
        <v>40</v>
      </c>
      <c r="B13" s="147">
        <v>126</v>
      </c>
    </row>
    <row r="14" spans="1:6" x14ac:dyDescent="0.15">
      <c r="A14" s="33" t="s">
        <v>53</v>
      </c>
      <c r="B14" s="147">
        <v>213</v>
      </c>
    </row>
    <row r="15" spans="1:6" x14ac:dyDescent="0.15">
      <c r="A15" s="33" t="s">
        <v>45</v>
      </c>
      <c r="B15" s="147">
        <v>286</v>
      </c>
    </row>
    <row r="16" spans="1:6" x14ac:dyDescent="0.15">
      <c r="A16" s="33" t="s">
        <v>51</v>
      </c>
      <c r="B16" s="147">
        <v>467</v>
      </c>
    </row>
    <row r="17" spans="1:5" x14ac:dyDescent="0.15">
      <c r="A17" s="33" t="s">
        <v>58</v>
      </c>
      <c r="B17" s="147">
        <v>907</v>
      </c>
    </row>
    <row r="18" spans="1:5" x14ac:dyDescent="0.15">
      <c r="A18" s="33" t="s">
        <v>54</v>
      </c>
      <c r="B18" s="147">
        <v>921</v>
      </c>
    </row>
    <row r="19" spans="1:5" x14ac:dyDescent="0.15">
      <c r="A19" s="33" t="s">
        <v>44</v>
      </c>
      <c r="B19" s="147">
        <v>1195</v>
      </c>
    </row>
    <row r="20" spans="1:5" x14ac:dyDescent="0.15">
      <c r="A20" s="33" t="s">
        <v>46</v>
      </c>
      <c r="B20" s="147">
        <v>2260</v>
      </c>
    </row>
    <row r="21" spans="1:5" x14ac:dyDescent="0.15">
      <c r="A21" s="33" t="s">
        <v>48</v>
      </c>
      <c r="B21" s="147">
        <v>3229</v>
      </c>
    </row>
    <row r="22" spans="1:5" x14ac:dyDescent="0.15">
      <c r="A22" s="33" t="s">
        <v>52</v>
      </c>
      <c r="B22" s="147">
        <v>3235</v>
      </c>
    </row>
    <row r="23" spans="1:5" x14ac:dyDescent="0.15">
      <c r="A23" s="33" t="s">
        <v>49</v>
      </c>
      <c r="B23" s="147">
        <v>3342</v>
      </c>
    </row>
    <row r="24" spans="1:5" x14ac:dyDescent="0.15">
      <c r="A24" s="33" t="s">
        <v>50</v>
      </c>
      <c r="B24" s="147">
        <v>5123</v>
      </c>
    </row>
    <row r="25" spans="1:5" x14ac:dyDescent="0.15">
      <c r="A25" s="33" t="s">
        <v>41</v>
      </c>
      <c r="B25" s="147">
        <v>6538</v>
      </c>
    </row>
    <row r="26" spans="1:5" x14ac:dyDescent="0.15">
      <c r="A26" s="33" t="s">
        <v>39</v>
      </c>
      <c r="B26" s="147">
        <v>8193</v>
      </c>
    </row>
    <row r="27" spans="1:5" x14ac:dyDescent="0.15">
      <c r="A27" s="33" t="s">
        <v>47</v>
      </c>
      <c r="B27" s="147">
        <v>8602</v>
      </c>
      <c r="E27" s="140" t="s">
        <v>115</v>
      </c>
    </row>
    <row r="28" spans="1:5" x14ac:dyDescent="0.15">
      <c r="A28" s="35" t="s">
        <v>60</v>
      </c>
      <c r="B28" s="148">
        <v>44637</v>
      </c>
      <c r="C28" s="150" t="s">
        <v>73</v>
      </c>
      <c r="D28" s="151">
        <v>51372</v>
      </c>
      <c r="E28" s="152">
        <f>B28/D28*100-100</f>
        <v>-13.110254613408074</v>
      </c>
    </row>
    <row r="31" spans="1:5" x14ac:dyDescent="0.15">
      <c r="B31" s="153" t="s">
        <v>116</v>
      </c>
    </row>
    <row r="32" spans="1:5" x14ac:dyDescent="0.15">
      <c r="B32" s="153" t="s">
        <v>117</v>
      </c>
    </row>
    <row r="37" spans="1:12" x14ac:dyDescent="0.15">
      <c r="H37" s="140" t="s">
        <v>123</v>
      </c>
    </row>
    <row r="38" spans="1:12" ht="22.5" x14ac:dyDescent="0.2">
      <c r="A38" s="141" t="s">
        <v>35</v>
      </c>
      <c r="B38" s="154" t="s">
        <v>36</v>
      </c>
      <c r="C38" s="155" t="s">
        <v>118</v>
      </c>
      <c r="D38" s="156" t="s">
        <v>119</v>
      </c>
      <c r="E38" s="157" t="s">
        <v>120</v>
      </c>
      <c r="H38" s="140" t="s">
        <v>124</v>
      </c>
      <c r="I38" s="163"/>
      <c r="J38" s="162"/>
      <c r="K38" s="162"/>
      <c r="L38" s="162"/>
    </row>
    <row r="39" spans="1:12" x14ac:dyDescent="0.15">
      <c r="A39" s="33" t="s">
        <v>39</v>
      </c>
      <c r="B39" s="158">
        <v>67.178426537268322</v>
      </c>
      <c r="C39" s="159">
        <v>32.586906371808126</v>
      </c>
      <c r="D39" s="160">
        <v>0.23466709092355423</v>
      </c>
      <c r="E39" s="161">
        <v>0</v>
      </c>
    </row>
    <row r="40" spans="1:12" x14ac:dyDescent="0.15">
      <c r="A40" s="33" t="s">
        <v>40</v>
      </c>
      <c r="B40" s="158">
        <v>61.585365853658537</v>
      </c>
      <c r="C40" s="159">
        <v>38.414634146341463</v>
      </c>
      <c r="D40" s="160">
        <v>0</v>
      </c>
      <c r="E40" s="161">
        <v>0</v>
      </c>
    </row>
    <row r="41" spans="1:12" x14ac:dyDescent="0.15">
      <c r="A41" s="33" t="s">
        <v>41</v>
      </c>
      <c r="B41" s="158">
        <v>89.391530098977768</v>
      </c>
      <c r="C41" s="159">
        <v>10.608469901022231</v>
      </c>
      <c r="D41" s="160">
        <v>0</v>
      </c>
      <c r="E41" s="161">
        <v>0</v>
      </c>
    </row>
    <row r="42" spans="1:12" x14ac:dyDescent="0.15">
      <c r="A42" s="33" t="s">
        <v>42</v>
      </c>
      <c r="B42" s="158">
        <v>100</v>
      </c>
      <c r="C42" s="159">
        <v>0</v>
      </c>
      <c r="D42" s="160">
        <v>0</v>
      </c>
      <c r="E42" s="161">
        <v>0</v>
      </c>
    </row>
    <row r="43" spans="1:12" x14ac:dyDescent="0.15">
      <c r="A43" s="33" t="s">
        <v>43</v>
      </c>
      <c r="B43" s="158">
        <v>100</v>
      </c>
      <c r="C43" s="159">
        <v>0</v>
      </c>
      <c r="D43" s="160">
        <v>0</v>
      </c>
      <c r="E43" s="161">
        <v>0</v>
      </c>
    </row>
    <row r="44" spans="1:12" x14ac:dyDescent="0.15">
      <c r="A44" s="33" t="s">
        <v>44</v>
      </c>
      <c r="B44" s="158">
        <v>94.333001375254895</v>
      </c>
      <c r="C44" s="159">
        <v>5.6669986247451041</v>
      </c>
      <c r="D44" s="160">
        <v>0</v>
      </c>
      <c r="E44" s="161">
        <v>0</v>
      </c>
    </row>
    <row r="45" spans="1:12" x14ac:dyDescent="0.15">
      <c r="A45" s="33" t="s">
        <v>45</v>
      </c>
      <c r="B45" s="158">
        <v>94.110378912685334</v>
      </c>
      <c r="C45" s="159">
        <v>5.8896210873146622</v>
      </c>
      <c r="D45" s="160">
        <v>0</v>
      </c>
      <c r="E45" s="161">
        <v>0</v>
      </c>
    </row>
    <row r="46" spans="1:12" x14ac:dyDescent="0.15">
      <c r="A46" s="33" t="s">
        <v>46</v>
      </c>
      <c r="B46" s="158">
        <v>51.802089997867348</v>
      </c>
      <c r="C46" s="159">
        <v>48.197910002132652</v>
      </c>
      <c r="D46" s="160">
        <v>0</v>
      </c>
      <c r="E46" s="161">
        <v>0</v>
      </c>
    </row>
    <row r="47" spans="1:12" x14ac:dyDescent="0.15">
      <c r="A47" s="33" t="s">
        <v>47</v>
      </c>
      <c r="B47" s="158">
        <v>47.129686539643515</v>
      </c>
      <c r="C47" s="159">
        <v>52.870313460356485</v>
      </c>
      <c r="D47" s="160">
        <v>0</v>
      </c>
      <c r="E47" s="161">
        <v>0</v>
      </c>
    </row>
    <row r="48" spans="1:12" x14ac:dyDescent="0.15">
      <c r="A48" s="33" t="s">
        <v>48</v>
      </c>
      <c r="B48" s="158">
        <v>22.788139646102344</v>
      </c>
      <c r="C48" s="159">
        <v>77.211860353897649</v>
      </c>
      <c r="D48" s="160">
        <v>0</v>
      </c>
      <c r="E48" s="161">
        <v>0</v>
      </c>
    </row>
    <row r="49" spans="1:5" x14ac:dyDescent="0.15">
      <c r="A49" s="33" t="s">
        <v>49</v>
      </c>
      <c r="B49" s="158">
        <v>21.067548417572034</v>
      </c>
      <c r="C49" s="159">
        <v>78.932451582427959</v>
      </c>
      <c r="D49" s="160">
        <v>0</v>
      </c>
      <c r="E49" s="161">
        <v>0</v>
      </c>
    </row>
    <row r="50" spans="1:5" x14ac:dyDescent="0.15">
      <c r="A50" s="33" t="s">
        <v>50</v>
      </c>
      <c r="B50" s="158">
        <v>10.17008591969139</v>
      </c>
      <c r="C50" s="159">
        <v>89.829914080308612</v>
      </c>
      <c r="D50" s="160">
        <v>0</v>
      </c>
      <c r="E50" s="161">
        <v>0</v>
      </c>
    </row>
    <row r="51" spans="1:5" x14ac:dyDescent="0.15">
      <c r="A51" s="33" t="s">
        <v>51</v>
      </c>
      <c r="B51" s="158">
        <v>96.198925606381252</v>
      </c>
      <c r="C51" s="159">
        <v>3.801074393618753</v>
      </c>
      <c r="D51" s="160">
        <v>0</v>
      </c>
      <c r="E51" s="161">
        <v>0</v>
      </c>
    </row>
    <row r="52" spans="1:5" x14ac:dyDescent="0.15">
      <c r="A52" s="33" t="s">
        <v>52</v>
      </c>
      <c r="B52" s="158">
        <v>10.08893829905503</v>
      </c>
      <c r="C52" s="159">
        <v>89.91106170094497</v>
      </c>
      <c r="D52" s="160">
        <v>0</v>
      </c>
      <c r="E52" s="161">
        <v>0</v>
      </c>
    </row>
    <row r="53" spans="1:5" x14ac:dyDescent="0.15">
      <c r="A53" s="33" t="s">
        <v>53</v>
      </c>
      <c r="B53" s="158">
        <v>17.620345140781108</v>
      </c>
      <c r="C53" s="159">
        <v>19.346049046321525</v>
      </c>
      <c r="D53" s="160">
        <v>48.683015440508633</v>
      </c>
      <c r="E53" s="161">
        <v>14.350590372388739</v>
      </c>
    </row>
    <row r="54" spans="1:5" x14ac:dyDescent="0.15">
      <c r="A54" s="33" t="s">
        <v>54</v>
      </c>
      <c r="B54" s="158">
        <v>12.982273201251305</v>
      </c>
      <c r="C54" s="159">
        <v>9.6037539103232543</v>
      </c>
      <c r="D54" s="160">
        <v>77.413972888425448</v>
      </c>
      <c r="E54" s="161">
        <v>0</v>
      </c>
    </row>
    <row r="55" spans="1:5" x14ac:dyDescent="0.15">
      <c r="A55" s="33" t="s">
        <v>55</v>
      </c>
      <c r="B55" s="158">
        <v>100</v>
      </c>
      <c r="C55" s="159">
        <v>0</v>
      </c>
      <c r="D55" s="160">
        <v>0</v>
      </c>
      <c r="E55" s="161">
        <v>0</v>
      </c>
    </row>
    <row r="56" spans="1:5" x14ac:dyDescent="0.15">
      <c r="A56" s="33" t="s">
        <v>57</v>
      </c>
      <c r="B56" s="158">
        <v>99.113082039911305</v>
      </c>
      <c r="C56" s="159">
        <v>0</v>
      </c>
      <c r="D56" s="160">
        <v>0.88691796008869184</v>
      </c>
      <c r="E56" s="161">
        <v>0</v>
      </c>
    </row>
    <row r="57" spans="1:5" x14ac:dyDescent="0.15">
      <c r="A57" s="33" t="s">
        <v>58</v>
      </c>
      <c r="B57" s="158">
        <v>93.695271453590195</v>
      </c>
      <c r="C57" s="159">
        <v>4.2930846783736456</v>
      </c>
      <c r="D57" s="160">
        <v>2.0116438680361624</v>
      </c>
      <c r="E57" s="161">
        <v>0</v>
      </c>
    </row>
    <row r="58" spans="1:5" x14ac:dyDescent="0.15">
      <c r="A58" s="33" t="s">
        <v>59</v>
      </c>
      <c r="B58" s="158">
        <v>100</v>
      </c>
      <c r="C58" s="159">
        <v>0</v>
      </c>
      <c r="D58" s="160">
        <v>0</v>
      </c>
      <c r="E58" s="161">
        <v>0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&amp;LINAPP - Monitoraggio IeFP a.f.2020-21</oddHeader>
    <oddFooter>&amp;L&amp;A&amp;Rpag.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51</vt:i4>
      </vt:variant>
      <vt:variant>
        <vt:lpstr>Intervalli denominati</vt:lpstr>
      </vt:variant>
      <vt:variant>
        <vt:i4>5</vt:i4>
      </vt:variant>
    </vt:vector>
  </HeadingPairs>
  <TitlesOfParts>
    <vt:vector size="56" baseType="lpstr">
      <vt:lpstr>fig. 2.1</vt:lpstr>
      <vt:lpstr>fig.2.2</vt:lpstr>
      <vt:lpstr>fig.2.3</vt:lpstr>
      <vt:lpstr>fig.2.4</vt:lpstr>
      <vt:lpstr>fig 2.5 </vt:lpstr>
      <vt:lpstr>fig 2.6</vt:lpstr>
      <vt:lpstr>fig 2.7</vt:lpstr>
      <vt:lpstr>tab. 3.1</vt:lpstr>
      <vt:lpstr>Fig 3.1 e 3.2</vt:lpstr>
      <vt:lpstr>Fig. 3.3</vt:lpstr>
      <vt:lpstr>Fig.3.4</vt:lpstr>
      <vt:lpstr>Fig.3.5</vt:lpstr>
      <vt:lpstr>Fig.3.6</vt:lpstr>
      <vt:lpstr>Fig.3.7</vt:lpstr>
      <vt:lpstr>Fig.3.8</vt:lpstr>
      <vt:lpstr>Fig. 4.1</vt:lpstr>
      <vt:lpstr>Fig. 4.2</vt:lpstr>
      <vt:lpstr>Tab. 4.1 e tab. 4.2</vt:lpstr>
      <vt:lpstr>Fig. 4.3</vt:lpstr>
      <vt:lpstr>Fig. 4.4</vt:lpstr>
      <vt:lpstr>Fig. 4.5</vt:lpstr>
      <vt:lpstr>Fig. 4.6</vt:lpstr>
      <vt:lpstr>Fig. 4.7</vt:lpstr>
      <vt:lpstr>Fig. 5.1</vt:lpstr>
      <vt:lpstr>Fig. 5.2</vt:lpstr>
      <vt:lpstr>Fig. 5.3</vt:lpstr>
      <vt:lpstr>Tab 5.1</vt:lpstr>
      <vt:lpstr>Fig. 5.4</vt:lpstr>
      <vt:lpstr>Fig. 5.5</vt:lpstr>
      <vt:lpstr>Fig. 5.6</vt:lpstr>
      <vt:lpstr>Fig. 6.1</vt:lpstr>
      <vt:lpstr>Fig. 6.2</vt:lpstr>
      <vt:lpstr>Fig. 6.3</vt:lpstr>
      <vt:lpstr>Fig. 6.4</vt:lpstr>
      <vt:lpstr>Fig. 6.5</vt:lpstr>
      <vt:lpstr>Fig. 6.6</vt:lpstr>
      <vt:lpstr>Tab. 7.1</vt:lpstr>
      <vt:lpstr>Tab. 8.1</vt:lpstr>
      <vt:lpstr>Tab. 8.2</vt:lpstr>
      <vt:lpstr>Tab. 8.3</vt:lpstr>
      <vt:lpstr>Fig. 9.1</vt:lpstr>
      <vt:lpstr>Fig. 9.2</vt:lpstr>
      <vt:lpstr>Fig. 9.3</vt:lpstr>
      <vt:lpstr>Fig. 9.4</vt:lpstr>
      <vt:lpstr>Fig. 9.5</vt:lpstr>
      <vt:lpstr>Fig. 9.6</vt:lpstr>
      <vt:lpstr>Fig. 9.7</vt:lpstr>
      <vt:lpstr>Fig. 9.8</vt:lpstr>
      <vt:lpstr>Fig. 9.9</vt:lpstr>
      <vt:lpstr>Fig. 9.10</vt:lpstr>
      <vt:lpstr>Fig. 9.11</vt:lpstr>
      <vt:lpstr>'Fig. 4.1'!Area_stampa</vt:lpstr>
      <vt:lpstr>Fig.3.6!Area_stampa</vt:lpstr>
      <vt:lpstr>Fig.3.7!Area_stampa</vt:lpstr>
      <vt:lpstr>Fig.3.8!Area_stampa</vt:lpstr>
      <vt:lpstr>Fig.3.6!Titoli_stampa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Carlini Andrea</dc:creator>
  <cp:keywords/>
  <dc:description/>
  <cp:lastModifiedBy>De Angelis Monia</cp:lastModifiedBy>
  <cp:revision/>
  <dcterms:created xsi:type="dcterms:W3CDTF">2015-06-05T18:19:34Z</dcterms:created>
  <dcterms:modified xsi:type="dcterms:W3CDTF">2025-06-24T07:36:54Z</dcterms:modified>
  <cp:category/>
  <cp:contentStatus/>
</cp:coreProperties>
</file>